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640" tabRatio="803" activeTab="7"/>
  </bookViews>
  <sheets>
    <sheet name="Cover" sheetId="1" r:id="rId1"/>
    <sheet name="Table " sheetId="2" r:id="rId2"/>
    <sheet name="General Fund" sheetId="3" r:id="rId3"/>
    <sheet name="Water &amp; Sewer" sheetId="4" r:id="rId4"/>
    <sheet name="Stormwater" sheetId="5" r:id="rId5"/>
    <sheet name="Hospitality" sheetId="6" r:id="rId6"/>
    <sheet name="Water &amp; Sewer Const." sheetId="7" r:id="rId7"/>
    <sheet name="Stormwater Const." sheetId="8" r:id="rId8"/>
    <sheet name="ESRI_MAPINFO_SHEET" sheetId="9" state="veryHidden" r:id="rId9"/>
  </sheets>
  <definedNames>
    <definedName name="_xlfn.IFERROR" hidden="1">#NAME?</definedName>
    <definedName name="_xlnm.Print_Area" localSheetId="0">'Cover'!$A$1:$J$55</definedName>
    <definedName name="_xlnm.Print_Area" localSheetId="3">'Water &amp; Sewer'!$A$1:$R$99</definedName>
  </definedNames>
  <calcPr fullCalcOnLoad="1"/>
</workbook>
</file>

<file path=xl/sharedStrings.xml><?xml version="1.0" encoding="utf-8"?>
<sst xmlns="http://schemas.openxmlformats.org/spreadsheetml/2006/main" count="392" uniqueCount="184">
  <si>
    <t>Revenues:</t>
  </si>
  <si>
    <t>Miscellaneous</t>
  </si>
  <si>
    <t>Total Revenues</t>
  </si>
  <si>
    <t>Expenses:</t>
  </si>
  <si>
    <t>City Council</t>
  </si>
  <si>
    <t>City Manager</t>
  </si>
  <si>
    <t>Community Services</t>
  </si>
  <si>
    <t>Police</t>
  </si>
  <si>
    <t>Fire</t>
  </si>
  <si>
    <t>Sanitation</t>
  </si>
  <si>
    <t>Equipment Maintenance</t>
  </si>
  <si>
    <t>General Insurance/Claims</t>
  </si>
  <si>
    <t>Total Expenses</t>
  </si>
  <si>
    <t>Budget</t>
  </si>
  <si>
    <t>Year-to-date</t>
  </si>
  <si>
    <t>Total</t>
  </si>
  <si>
    <t>Current</t>
  </si>
  <si>
    <t>Month</t>
  </si>
  <si>
    <t>Percent</t>
  </si>
  <si>
    <t>of Budget</t>
  </si>
  <si>
    <t>Engineering</t>
  </si>
  <si>
    <t>Waste Water Treatment</t>
  </si>
  <si>
    <t>Surface Water Production</t>
  </si>
  <si>
    <t>Ground Water Production</t>
  </si>
  <si>
    <t>Debt Service</t>
  </si>
  <si>
    <t>Florence Museum</t>
  </si>
  <si>
    <t>Reserve For Other Projects</t>
  </si>
  <si>
    <t>Reserved For Other Projects</t>
  </si>
  <si>
    <t>Stormwater Engineering</t>
  </si>
  <si>
    <t>NPDES Phase II Compliance</t>
  </si>
  <si>
    <t>City of Florence, SC</t>
  </si>
  <si>
    <t>Expenditures:</t>
  </si>
  <si>
    <t>General Fund Schedule of Revenues and Expenditures</t>
  </si>
  <si>
    <t>Water &amp; Sewer Utility Schedule of Revenues and Expenses</t>
  </si>
  <si>
    <t>Total Expenditures</t>
  </si>
  <si>
    <t>Stormwater Utility Schedule of Revenues and Expenses</t>
  </si>
  <si>
    <t>Target year-to-date percentage</t>
  </si>
  <si>
    <t>Hospitality Fund Schedule of Revenues and Expenditures</t>
  </si>
  <si>
    <t>Water &amp; Sewer Construction Schedule of Revenues and Expenses</t>
  </si>
  <si>
    <t>Stormwater Construction Schedule of Revenues and Expenses</t>
  </si>
  <si>
    <t>Charges for Services</t>
  </si>
  <si>
    <t>Florence Civic Center</t>
  </si>
  <si>
    <t>Property Taxes</t>
  </si>
  <si>
    <t>Licenses and Fees</t>
  </si>
  <si>
    <t>Fines and Forfeitures</t>
  </si>
  <si>
    <t>Investment Earnings</t>
  </si>
  <si>
    <t>Water Charges</t>
  </si>
  <si>
    <t>Sewer Charges</t>
  </si>
  <si>
    <t>Sewer Surcharges</t>
  </si>
  <si>
    <t>Water Tap Fees</t>
  </si>
  <si>
    <t>Sewer Tap Fees</t>
  </si>
  <si>
    <t>Interdepartmental Transfer</t>
  </si>
  <si>
    <t>Hospitality Fees</t>
  </si>
  <si>
    <t>Table of Contents</t>
  </si>
  <si>
    <t>General Fund…………………………………………………………………………………………</t>
  </si>
  <si>
    <t>Stormwater Operations Fund………………………………………………………………………..</t>
  </si>
  <si>
    <t>Hospitality Fund…………………………………………………………………………………………..</t>
  </si>
  <si>
    <t>Water &amp; Sewer Construction Fund……………………………………………………………………</t>
  </si>
  <si>
    <t>Monthly Financial Report</t>
  </si>
  <si>
    <t>Athletic Programs</t>
  </si>
  <si>
    <t>Radio Drive/Veteran's Park Debt Service</t>
  </si>
  <si>
    <t>Division Pipe Projects</t>
  </si>
  <si>
    <t>Distribution Operations</t>
  </si>
  <si>
    <t>Collection Operations</t>
  </si>
  <si>
    <t>Water &amp; Sewer Operations Fund……………….……………………………………………………</t>
  </si>
  <si>
    <t>Stormwater Construction Fund……………………………..…………………………………………</t>
  </si>
  <si>
    <t>Governmental Reimbursements</t>
  </si>
  <si>
    <t>Jeffries Creek Beaver Management</t>
  </si>
  <si>
    <t>City Court</t>
  </si>
  <si>
    <t>HR/Risk Management</t>
  </si>
  <si>
    <t>Finance &amp; Accounting</t>
  </si>
  <si>
    <t>Beautification &amp; Facilities</t>
  </si>
  <si>
    <t>Planning Research &amp; Development</t>
  </si>
  <si>
    <t>Recreation Programs</t>
  </si>
  <si>
    <t>Other Employee Benefits</t>
  </si>
  <si>
    <t>Non Departmental</t>
  </si>
  <si>
    <t>Reconnection Fees</t>
  </si>
  <si>
    <t>Customer Service Fees</t>
  </si>
  <si>
    <t>Transfers</t>
  </si>
  <si>
    <t>Community Programs</t>
  </si>
  <si>
    <t xml:space="preserve">Debt Service </t>
  </si>
  <si>
    <t>Stormwater Operations</t>
  </si>
  <si>
    <t>From Unappropriated Reserves</t>
  </si>
  <si>
    <t>Transfer From Water and Sewer Fund</t>
  </si>
  <si>
    <t>Transfer from Stormwater Fund</t>
  </si>
  <si>
    <t>Contingency Fund</t>
  </si>
  <si>
    <t>Florence Downtown Develop. Corporation</t>
  </si>
  <si>
    <t>Florence Downtown Develop. Incentives</t>
  </si>
  <si>
    <t>Florence Historic District Lighting</t>
  </si>
  <si>
    <t>Water Line Ext. Requests - Florence County</t>
  </si>
  <si>
    <t>Florence County Infrastucture Reimb.</t>
  </si>
  <si>
    <t>Downtown Promotions</t>
  </si>
  <si>
    <t>Other Funding Sources</t>
  </si>
  <si>
    <t>Elevated Water Tank Inspection/Maint</t>
  </si>
  <si>
    <t>Utility Relocation Reimb for Hwy Projects</t>
  </si>
  <si>
    <t>S Cashua Utility Relocation</t>
  </si>
  <si>
    <t>Rec Facility/Gym Debt Service</t>
  </si>
  <si>
    <t>Tennis Center Debt Service</t>
  </si>
  <si>
    <t>Hoffmeyer Rd Sewer Ext.</t>
  </si>
  <si>
    <t>McCown St Water Plant Vessel Replace.</t>
  </si>
  <si>
    <t>Sumter St Sewer Improvement</t>
  </si>
  <si>
    <t>Soccer Complex Debt</t>
  </si>
  <si>
    <t>Miscellaneous Grants</t>
  </si>
  <si>
    <t>JA Plaza RR Lease</t>
  </si>
  <si>
    <t>Whitestone Dr. Storm Drain</t>
  </si>
  <si>
    <t>Stephenson/Diggs Storm Drain</t>
  </si>
  <si>
    <t>1713/1719 Norwood Dr Storm Drain</t>
  </si>
  <si>
    <t>Aaron Cir Ditch/Driveway Pipe</t>
  </si>
  <si>
    <t>Brandon Dr Storm Drain Pipe</t>
  </si>
  <si>
    <t>Malden/Branson Storm Drain Imp</t>
  </si>
  <si>
    <t>Permits and Fees</t>
  </si>
  <si>
    <t>Downtown Improvements</t>
  </si>
  <si>
    <t>Way Finding Signs</t>
  </si>
  <si>
    <t>Building Inspections &amp; Permits</t>
  </si>
  <si>
    <t>Stratton Dr Sewer Repair</t>
  </si>
  <si>
    <t>Legal Services</t>
  </si>
  <si>
    <t>DHEC 319 Grant</t>
  </si>
  <si>
    <t>From Capital Construction</t>
  </si>
  <si>
    <t>Athletic Facilities Ops</t>
  </si>
  <si>
    <t>2016 Special Obligation</t>
  </si>
  <si>
    <t>FSD1 Reimbursement</t>
  </si>
  <si>
    <t>Ebenezer Rd Water Line Ext</t>
  </si>
  <si>
    <t>SCDOT Bridge Replacement</t>
  </si>
  <si>
    <t>SCGA Amateur Golf</t>
  </si>
  <si>
    <t>Utility Finance</t>
  </si>
  <si>
    <t>Professional Service</t>
  </si>
  <si>
    <t>Actual</t>
  </si>
  <si>
    <t>Country Creek Extension</t>
  </si>
  <si>
    <t>Downtown Street Resurface</t>
  </si>
  <si>
    <t>Francis Marion</t>
  </si>
  <si>
    <t>Expenses: (continued)</t>
  </si>
  <si>
    <t>Florence County Kamlar Dr. Reimb.</t>
  </si>
  <si>
    <t>Harris Court Water Line Extension</t>
  </si>
  <si>
    <t>SC Rural Infrastructure Grant</t>
  </si>
  <si>
    <t>Hwy 76 Timmonsville</t>
  </si>
  <si>
    <t>Naturally Outdoors Sewer Relocation</t>
  </si>
  <si>
    <t xml:space="preserve">College Park Drainage Improvement </t>
  </si>
  <si>
    <t>Baroody Street</t>
  </si>
  <si>
    <t>Whitman Drive Stormwater Repair</t>
  </si>
  <si>
    <t>Interfund Transfer</t>
  </si>
  <si>
    <t>Summit at Oakland</t>
  </si>
  <si>
    <t>EDA Grant-I-95/Hwy 327</t>
  </si>
  <si>
    <t>FEMA Grant - McLeod Water Reliab</t>
  </si>
  <si>
    <t>Sumter Street Annexations</t>
  </si>
  <si>
    <t>West Florence/Tville Sewer</t>
  </si>
  <si>
    <t>W Sumter - Pisgah Rd to Stokes</t>
  </si>
  <si>
    <t>Alligator West Development</t>
  </si>
  <si>
    <t>Magna Carta Sewer Lift Station</t>
  </si>
  <si>
    <t>Middle Swamp Manhole Raising</t>
  </si>
  <si>
    <t>Construction Engineering/Legal</t>
  </si>
  <si>
    <t>SCDOT Road Widening-Hwy 51</t>
  </si>
  <si>
    <t>Whipporwill Water Line - FEMA</t>
  </si>
  <si>
    <t xml:space="preserve">Thorncliffe Drainage Improvement </t>
  </si>
  <si>
    <t>Windsor Forest</t>
  </si>
  <si>
    <t>Other Revenue</t>
  </si>
  <si>
    <t>Florence/Timmonsville Collection Study</t>
  </si>
  <si>
    <t>SCDOT Alligator Road</t>
  </si>
  <si>
    <t>E Howe Spring</t>
  </si>
  <si>
    <t>Quinby Circle Water</t>
  </si>
  <si>
    <t>Pee Dee Comme</t>
  </si>
  <si>
    <t>FMU Nature</t>
  </si>
  <si>
    <t>Thomas Road Water</t>
  </si>
  <si>
    <t>Mauldin Dr. Sewer</t>
  </si>
  <si>
    <t>Cecil Road Water</t>
  </si>
  <si>
    <t>West Market Street</t>
  </si>
  <si>
    <t>P- Card</t>
  </si>
  <si>
    <t>Niagra Bottling</t>
  </si>
  <si>
    <t>.</t>
  </si>
  <si>
    <t>Fiscal Year 2021-2022</t>
  </si>
  <si>
    <t>Prior Fiscal Year 2020-2021</t>
  </si>
  <si>
    <t>Lift Station Darlington/Hoffmyer</t>
  </si>
  <si>
    <t>Bellaire &amp; Beauvoir Service Line</t>
  </si>
  <si>
    <t>Freedom Estate Water/Sewer</t>
  </si>
  <si>
    <t>Lion's Gate/Dawson Family</t>
  </si>
  <si>
    <t>John Paul Jones Rd. Water Line</t>
  </si>
  <si>
    <t>Asset Management Study</t>
  </si>
  <si>
    <t>Wisteria Drive Sewer Lift Station</t>
  </si>
  <si>
    <t>Timrod Park Stream Restoration</t>
  </si>
  <si>
    <t>I-95 Utilities</t>
  </si>
  <si>
    <t>Brogdon Road</t>
  </si>
  <si>
    <t>Jody Road</t>
  </si>
  <si>
    <t>Pine Forest</t>
  </si>
  <si>
    <t>Pine Needles</t>
  </si>
  <si>
    <t>For the Month Ended December 31,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</si>
</sst>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"/>
    <numFmt numFmtId="165" formatCode="_(\$* #,##0_);_(\$* \(#,##0\);_(\$* &quot;-&quot;_);_(@_)"/>
    <numFmt numFmtId="166" formatCode="_(* #,##0.0_);_(* \(#,##0.0\);_(* &quot;-&quot;?_);_(@_)"/>
    <numFmt numFmtId="167" formatCode="_(&quot;$&quot;* #,##0.0_);_(&quot;$&quot;* \(#,##0.0\);_(&quot;$&quot;* &quot;-&quot;?_);_(@_)"/>
    <numFmt numFmtId="168" formatCode="&quot;$&quot;#,##0"/>
    <numFmt numFmtId="169" formatCode="\$#,##0"/>
    <numFmt numFmtId="170" formatCode="&quot;$&quot;#,##0.00"/>
    <numFmt numFmtId="171" formatCode="\$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0.0%"/>
    <numFmt numFmtId="176" formatCode="[$-409]dddd\,\ mmmm\ dd\,\ yyyy"/>
    <numFmt numFmtId="177" formatCode="[$-409]h:mm:ss\ AM/PM"/>
    <numFmt numFmtId="178" formatCode="_(* #,##0.0_);_(* \(#,##0.0\);_(* &quot;-&quot;??_);_(@_)"/>
    <numFmt numFmtId="179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6.55"/>
      <color indexed="8"/>
      <name val="Arial"/>
      <family val="0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30"/>
      <name val="Galliard BT"/>
      <family val="0"/>
    </font>
    <font>
      <b/>
      <sz val="32"/>
      <color indexed="30"/>
      <name val="Galliard BT"/>
      <family val="0"/>
    </font>
    <font>
      <b/>
      <sz val="46"/>
      <color indexed="30"/>
      <name val="Galliard BT"/>
      <family val="0"/>
    </font>
    <font>
      <b/>
      <sz val="44"/>
      <color indexed="30"/>
      <name val="Galliard BT"/>
      <family val="0"/>
    </font>
    <font>
      <b/>
      <sz val="14"/>
      <color indexed="57"/>
      <name val="Galliard BT"/>
      <family val="0"/>
    </font>
    <font>
      <b/>
      <sz val="28"/>
      <color indexed="60"/>
      <name val="Galliard BT"/>
      <family val="0"/>
    </font>
    <font>
      <b/>
      <sz val="28"/>
      <color indexed="60"/>
      <name val="Gisha"/>
      <family val="0"/>
    </font>
    <font>
      <b/>
      <sz val="46"/>
      <color indexed="57"/>
      <name val="Galliard BT"/>
      <family val="0"/>
    </font>
    <font>
      <sz val="16"/>
      <color indexed="8"/>
      <name val="Verdana"/>
      <family val="0"/>
    </font>
    <font>
      <sz val="16"/>
      <color indexed="8"/>
      <name val="Times New Roman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2" fontId="1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1" fillId="0" borderId="14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1" fontId="0" fillId="0" borderId="14" xfId="0" applyNumberFormat="1" applyBorder="1" applyAlignment="1">
      <alignment/>
    </xf>
    <xf numFmtId="42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58">
      <alignment/>
      <protection/>
    </xf>
    <xf numFmtId="0" fontId="0" fillId="0" borderId="11" xfId="58" applyBorder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1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2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1" fontId="0" fillId="0" borderId="13" xfId="44" applyNumberFormat="1" applyFont="1" applyBorder="1" applyAlignment="1">
      <alignment/>
    </xf>
    <xf numFmtId="41" fontId="0" fillId="0" borderId="10" xfId="4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41" fontId="0" fillId="0" borderId="0" xfId="44" applyNumberFormat="1" applyFon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9" fontId="0" fillId="0" borderId="14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41" fontId="1" fillId="10" borderId="20" xfId="0" applyNumberFormat="1" applyFont="1" applyFill="1" applyBorder="1" applyAlignment="1">
      <alignment horizontal="center"/>
    </xf>
    <xf numFmtId="41" fontId="1" fillId="10" borderId="21" xfId="0" applyNumberFormat="1" applyFont="1" applyFill="1" applyBorder="1" applyAlignment="1">
      <alignment horizontal="center"/>
    </xf>
    <xf numFmtId="41" fontId="1" fillId="10" borderId="18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41" fontId="1" fillId="10" borderId="20" xfId="58" applyNumberFormat="1" applyFont="1" applyFill="1" applyBorder="1" applyAlignment="1">
      <alignment horizontal="center"/>
      <protection/>
    </xf>
    <xf numFmtId="41" fontId="1" fillId="10" borderId="21" xfId="58" applyNumberFormat="1" applyFont="1" applyFill="1" applyBorder="1" applyAlignment="1">
      <alignment horizontal="center"/>
      <protection/>
    </xf>
    <xf numFmtId="41" fontId="1" fillId="10" borderId="18" xfId="58" applyNumberFormat="1" applyFont="1" applyFill="1" applyBorder="1" applyAlignment="1">
      <alignment horizontal="center"/>
      <protection/>
    </xf>
    <xf numFmtId="0" fontId="1" fillId="8" borderId="20" xfId="58" applyFont="1" applyFill="1" applyBorder="1" applyAlignment="1">
      <alignment horizontal="center"/>
      <protection/>
    </xf>
    <xf numFmtId="0" fontId="1" fillId="8" borderId="21" xfId="58" applyFont="1" applyFill="1" applyBorder="1" applyAlignment="1">
      <alignment horizontal="center"/>
      <protection/>
    </xf>
    <xf numFmtId="0" fontId="1" fillId="8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Revenues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65"/>
          <c:w val="0.69525"/>
          <c:h val="0.5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Fund'!$H$18,'General Fund'!$P$18)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Fund'!$F$18,'General Fund'!$N$18)</c:f>
              <c:numCache/>
            </c:numRef>
          </c:val>
        </c:ser>
        <c:ser>
          <c:idx val="2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Fund'!$D$18,'General Fund'!$L$18)</c:f>
              <c:numCache/>
            </c:numRef>
          </c:val>
        </c:ser>
        <c:gapWidth val="63"/>
        <c:axId val="45810510"/>
        <c:axId val="9641407"/>
      </c:barChart>
      <c:cat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35"/>
          <c:w val="0.11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Expenses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41125"/>
          <c:w val="0.7"/>
          <c:h val="0.3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Const.'!$H$86,'Water &amp; Sewer Const.'!$P$86)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Const.'!$F$86,'Water &amp; Sewer Const.'!$N$86)</c:f>
              <c:numCache/>
            </c:numRef>
          </c:val>
        </c:ser>
        <c:ser>
          <c:idx val="2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Const.'!$D$86,'Water &amp; Sewer Const.'!$L$86)</c:f>
              <c:numCache/>
            </c:numRef>
          </c:val>
        </c:ser>
        <c:gapWidth val="63"/>
        <c:axId val="31211400"/>
        <c:axId val="12467145"/>
      </c:bar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467145"/>
        <c:crosses val="autoZero"/>
        <c:auto val="1"/>
        <c:lblOffset val="100"/>
        <c:tickLblSkip val="1"/>
        <c:noMultiLvlLbl val="0"/>
      </c:catAx>
      <c:valAx>
        <c:axId val="1246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140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4155"/>
          <c:w val="0.129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Revenues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3955"/>
          <c:w val="0.69525"/>
          <c:h val="0.36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Const.'!$H$16,'Stormwater Const.'!$P$16)</c:f>
              <c:numCache/>
            </c:numRef>
          </c:val>
        </c:ser>
        <c:ser>
          <c:idx val="1"/>
          <c:order val="1"/>
          <c:tx>
            <c:strRef>
              <c:f>'Stormwater Const.'!$F$8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Const.'!$F$16,'Stormwater Const.'!$N$16)</c:f>
              <c:numCache/>
            </c:numRef>
          </c:val>
        </c:ser>
        <c:ser>
          <c:idx val="0"/>
          <c:order val="2"/>
          <c:tx>
            <c:strRef>
              <c:f>'Stormwater Const.'!$D$9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Const.'!$D$16,'Stormwater Const.'!$L$16)</c:f>
              <c:numCache/>
            </c:numRef>
          </c:val>
        </c:ser>
        <c:gapWidth val="63"/>
        <c:axId val="45095442"/>
        <c:axId val="3205795"/>
      </c:bar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544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433"/>
          <c:w val="0.150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Expenses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399"/>
          <c:w val="0.69425"/>
          <c:h val="0.35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Const.'!$H$38,'Stormwater Const.'!$P$38)</c:f>
              <c:numCache/>
            </c:numRef>
          </c:val>
        </c:ser>
        <c:ser>
          <c:idx val="1"/>
          <c:order val="1"/>
          <c:tx>
            <c:strRef>
              <c:f>'Stormwater Const.'!$F$19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Const.'!$F$38,'Stormwater Const.'!$N$38)</c:f>
              <c:numCache/>
            </c:numRef>
          </c:val>
        </c:ser>
        <c:ser>
          <c:idx val="0"/>
          <c:order val="2"/>
          <c:tx>
            <c:strRef>
              <c:f>'Stormwater Const.'!$D$20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Const.'!$D$38,'Stormwater Const.'!$L$38)</c:f>
              <c:numCache/>
            </c:numRef>
          </c:val>
        </c:ser>
        <c:gapWidth val="63"/>
        <c:axId val="28852156"/>
        <c:axId val="58342813"/>
      </c:bar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342813"/>
        <c:crosses val="autoZero"/>
        <c:auto val="1"/>
        <c:lblOffset val="100"/>
        <c:tickLblSkip val="1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215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215"/>
          <c:w val="0.119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Expenditures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95"/>
          <c:w val="0.696"/>
          <c:h val="0.57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Fund'!$H$47,'General Fund'!$P$47)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Fund'!$F$47,'General Fund'!$N$47)</c:f>
              <c:numCache/>
            </c:numRef>
          </c:val>
        </c:ser>
        <c:ser>
          <c:idx val="0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Fund'!$D$47,'General Fund'!$L$47)</c:f>
              <c:numCache/>
            </c:numRef>
          </c:val>
        </c:ser>
        <c:gapWidth val="63"/>
        <c:axId val="19663800"/>
        <c:axId val="42756473"/>
      </c:barChart>
      <c:catAx>
        <c:axId val="19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426"/>
          <c:w val="0.125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Revenues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6945"/>
          <c:h val="0.5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Sewer'!$H$22,'Water &amp; Sewer'!$P$22)</c:f>
              <c:numCache/>
            </c:numRef>
          </c:val>
        </c:ser>
        <c:ser>
          <c:idx val="1"/>
          <c:order val="1"/>
          <c:tx>
            <c:strRef>
              <c:f>'Water &amp; Sewer'!$F$8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Sewer'!$F$22,'Water &amp; Sewer'!$N$22)</c:f>
              <c:numCache/>
            </c:numRef>
          </c:val>
        </c:ser>
        <c:ser>
          <c:idx val="2"/>
          <c:order val="2"/>
          <c:tx>
            <c:strRef>
              <c:f>'Water &amp; Sewer'!$D$9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Sewer'!$D$22,'Water &amp; Sewer'!$L$22)</c:f>
              <c:numCache/>
            </c:numRef>
          </c:val>
        </c:ser>
        <c:gapWidth val="63"/>
        <c:axId val="49263938"/>
        <c:axId val="40722259"/>
      </c:bar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6393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115"/>
          <c:w val="0.125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Expenses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975"/>
          <c:w val="0.695"/>
          <c:h val="0.5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Sewer'!$H$27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Sewer'!$H$40,'Water &amp; Sewer'!$P$40)</c:f>
              <c:numCache/>
            </c:numRef>
          </c:val>
        </c:ser>
        <c:ser>
          <c:idx val="2"/>
          <c:order val="1"/>
          <c:tx>
            <c:strRef>
              <c:f>'Water &amp; Sewer'!$F$26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Sewer'!$F$40,'Water &amp; Sewer'!$N$40)</c:f>
              <c:numCache/>
            </c:numRef>
          </c:val>
        </c:ser>
        <c:ser>
          <c:idx val="1"/>
          <c:order val="2"/>
          <c:tx>
            <c:strRef>
              <c:f>'Water &amp; Sewer'!$D$27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Sewer'!$D$40,'Water &amp; Sewer'!$L$40)</c:f>
              <c:numCache/>
            </c:numRef>
          </c:val>
        </c:ser>
        <c:gapWidth val="63"/>
        <c:axId val="30956012"/>
        <c:axId val="10168653"/>
      </c:barChart>
      <c:catAx>
        <c:axId val="309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168653"/>
        <c:crosses val="autoZero"/>
        <c:auto val="1"/>
        <c:lblOffset val="100"/>
        <c:tickLblSkip val="1"/>
        <c:noMultiLvlLbl val="0"/>
      </c:catAx>
      <c:valAx>
        <c:axId val="1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601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42125"/>
          <c:w val="0.134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Revenues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525"/>
          <c:w val="0.69325"/>
          <c:h val="0.56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Stormwater!$H$9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(Stormwater!$H$15,Stormwater!$P$15)</c:f>
              <c:numCache/>
            </c:numRef>
          </c:val>
        </c:ser>
        <c:ser>
          <c:idx val="1"/>
          <c:order val="1"/>
          <c:tx>
            <c:strRef>
              <c:f>Stormwater!$F$8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(Stormwater!$F$15,Stormwater!$N$15)</c:f>
              <c:numCache/>
            </c:numRef>
          </c:val>
        </c:ser>
        <c:ser>
          <c:idx val="0"/>
          <c:order val="2"/>
          <c:tx>
            <c:strRef>
              <c:f>Stormwater!$D$9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(Stormwater!$D$15,Stormwater!$L$15)</c:f>
              <c:numCache/>
            </c:numRef>
          </c:val>
        </c:ser>
        <c:gapWidth val="63"/>
        <c:axId val="24409014"/>
        <c:axId val="18354535"/>
      </c:bar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4275"/>
          <c:w val="0.154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Expenses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775"/>
          <c:w val="0.69275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Stormwater!$H$20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(Stormwater!$H$27,Stormwater!$P$27)</c:f>
              <c:numCache/>
            </c:numRef>
          </c:val>
        </c:ser>
        <c:ser>
          <c:idx val="1"/>
          <c:order val="1"/>
          <c:tx>
            <c:strRef>
              <c:f>Stormwater!$F$19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(Stormwater!$F$27,Stormwater!$N$27)</c:f>
              <c:numCache/>
            </c:numRef>
          </c:val>
        </c:ser>
        <c:ser>
          <c:idx val="2"/>
          <c:order val="2"/>
          <c:tx>
            <c:strRef>
              <c:f>Stormwater!$D$20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(Stormwater!$D$27,Stormwater!$L$27)</c:f>
              <c:numCache/>
            </c:numRef>
          </c:val>
        </c:ser>
        <c:gapWidth val="63"/>
        <c:axId val="30973088"/>
        <c:axId val="10322337"/>
      </c:bar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0925"/>
          <c:w val="0.125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Revenues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95"/>
          <c:w val="0.70725"/>
          <c:h val="0.5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Hospitality!$H$9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(Hospitality!$H$16,Hospitality!$P$16)</c:f>
              <c:numCache/>
            </c:numRef>
          </c:val>
        </c:ser>
        <c:ser>
          <c:idx val="1"/>
          <c:order val="1"/>
          <c:tx>
            <c:strRef>
              <c:f>Hospitality!$F$8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(Hospitality!$F$16,Hospitality!$N$16)</c:f>
              <c:numCache/>
            </c:numRef>
          </c:val>
        </c:ser>
        <c:ser>
          <c:idx val="0"/>
          <c:order val="2"/>
          <c:tx>
            <c:strRef>
              <c:f>Hospitality!$D$9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(Hospitality!$D$16,Hospitality!$L$16)</c:f>
              <c:numCache/>
            </c:numRef>
          </c:val>
        </c:ser>
        <c:gapWidth val="63"/>
        <c:axId val="25792170"/>
        <c:axId val="30802939"/>
      </c:barChart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170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45375"/>
          <c:w val="0.145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Expenditures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25"/>
          <c:w val="0.71575"/>
          <c:h val="0.3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Hospitality!$H$21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(Hospitality!$H$41,Hospitality!$P$41)</c:f>
              <c:numCache/>
            </c:numRef>
          </c:val>
        </c:ser>
        <c:ser>
          <c:idx val="1"/>
          <c:order val="1"/>
          <c:tx>
            <c:strRef>
              <c:f>Hospitality!$F$20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(Hospitality!$F$41,Hospitality!$N$41)</c:f>
              <c:numCache/>
            </c:numRef>
          </c:val>
        </c:ser>
        <c:ser>
          <c:idx val="2"/>
          <c:order val="2"/>
          <c:tx>
            <c:strRef>
              <c:f>Hospitality!$D$21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(Hospitality!$D$41,Hospitality!$L$41)</c:f>
              <c:numCache/>
            </c:numRef>
          </c:val>
        </c:ser>
        <c:gapWidth val="63"/>
        <c:axId val="8790996"/>
        <c:axId val="12010101"/>
      </c:bar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9099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45"/>
          <c:w val="0.121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Revenues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05"/>
          <c:w val="0.69475"/>
          <c:h val="0.5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Const.'!$H$21,'Water &amp; Sewer Const.'!$P$21)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Const.'!$F$21,'Water &amp; Sewer Const.'!$N$21)</c:f>
              <c:numCache/>
            </c:numRef>
          </c:val>
        </c:ser>
        <c:ser>
          <c:idx val="0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Const.'!$D$21,'Water &amp; Sewer Const.'!$L$21)</c:f>
              <c:numCache/>
            </c:numRef>
          </c:val>
        </c:ser>
        <c:gapWidth val="63"/>
        <c:axId val="40982046"/>
        <c:axId val="33294095"/>
      </c:barChart>
      <c:cat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December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294095"/>
        <c:crosses val="autoZero"/>
        <c:auto val="1"/>
        <c:lblOffset val="100"/>
        <c:tickLblSkip val="1"/>
        <c:noMultiLvlLbl val="0"/>
      </c:cat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204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925"/>
          <c:w val="0.172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54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5991225" cy="8877300"/>
          <a:chOff x="106756200" y="105613197"/>
          <a:chExt cx="6922495" cy="92972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106756200" y="105613197"/>
            <a:ext cx="6922495" cy="929728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106854846" y="110870812"/>
            <a:ext cx="6680208" cy="228480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C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ITY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O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LORENCE,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SC</a:t>
            </a:r>
            <a:r>
              <a:rPr lang="en-US" cap="none" sz="44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14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Monthly Financial Report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December</a:t>
            </a:r>
            <a:r>
              <a:rPr lang="en-US" cap="none" sz="2800" b="1" i="0" u="none" baseline="0">
                <a:solidFill>
                  <a:srgbClr val="993300"/>
                </a:solidFill>
                <a:latin typeface="Gisha"/>
                <a:ea typeface="Gisha"/>
                <a:cs typeface="Gisha"/>
              </a:rPr>
              <a:t> 2021
</a:t>
            </a:r>
            <a:r>
              <a:rPr lang="en-US" cap="none" sz="46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06965605" y="114461889"/>
            <a:ext cx="4809403" cy="2882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City of Florence Finance Department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5" name="Picture 7" descr="City Seal Color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8691037" y="106264007"/>
            <a:ext cx="3021669" cy="2796159"/>
          </a:xfrm>
          <a:prstGeom prst="rect">
            <a:avLst/>
          </a:prstGeom>
          <a:noFill/>
          <a:ln w="12700" cmpd="sng">
            <a:solidFill>
              <a:srgbClr val="0056AC"/>
            </a:solidFill>
            <a:headEnd type="none"/>
            <a:tailEnd type="none"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51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2028825" y="8610600"/>
        <a:ext cx="5838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1790700</xdr:colOff>
      <xdr:row>75</xdr:row>
      <xdr:rowOff>161925</xdr:rowOff>
    </xdr:from>
    <xdr:to>
      <xdr:col>13</xdr:col>
      <xdr:colOff>885825</xdr:colOff>
      <xdr:row>99</xdr:row>
      <xdr:rowOff>38100</xdr:rowOff>
    </xdr:to>
    <xdr:graphicFrame>
      <xdr:nvGraphicFramePr>
        <xdr:cNvPr id="2" name="Chart 2"/>
        <xdr:cNvGraphicFramePr/>
      </xdr:nvGraphicFramePr>
      <xdr:xfrm>
        <a:off x="1971675" y="12534900"/>
        <a:ext cx="5857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0.72525</cdr:y>
    </cdr:from>
    <cdr:to>
      <cdr:x>0.4605</cdr:x>
      <cdr:y>0.90275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676525"/>
          <a:ext cx="1876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0.469</cdr:x>
      <cdr:y>0.727</cdr:y>
    </cdr:from>
    <cdr:to>
      <cdr:x>0.78275</cdr:x>
      <cdr:y>0.951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2686050"/>
          <a:ext cx="19145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0.6045</cdr:y>
    </cdr:from>
    <cdr:to>
      <cdr:x>0.0925</cdr:x>
      <cdr:y>0.6045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266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0.45925</cdr:x>
      <cdr:y>0.703</cdr:y>
    </cdr:from>
    <cdr:to>
      <cdr:x>0.751</cdr:x>
      <cdr:y>0.83525</cdr:y>
    </cdr:to>
    <cdr:sp>
      <cdr:nvSpPr>
        <cdr:cNvPr id="2" name="TextBox 1"/>
        <cdr:cNvSpPr txBox="1">
          <a:spLocks noChangeArrowheads="1"/>
        </cdr:cNvSpPr>
      </cdr:nvSpPr>
      <cdr:spPr>
        <a:xfrm>
          <a:off x="2781300" y="2638425"/>
          <a:ext cx="1771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0.1865</cdr:x>
      <cdr:y>0.68225</cdr:y>
    </cdr:from>
    <cdr:to>
      <cdr:x>0.41025</cdr:x>
      <cdr:y>0.90825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123950" y="2562225"/>
          <a:ext cx="1362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52</xdr:row>
      <xdr:rowOff>57150</xdr:rowOff>
    </xdr:from>
    <xdr:to>
      <xdr:col>13</xdr:col>
      <xdr:colOff>771525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1762125" y="8743950"/>
        <a:ext cx="609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1609725</xdr:colOff>
      <xdr:row>76</xdr:row>
      <xdr:rowOff>104775</xdr:rowOff>
    </xdr:from>
    <xdr:to>
      <xdr:col>13</xdr:col>
      <xdr:colOff>771525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1790700" y="12677775"/>
        <a:ext cx="60674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73</xdr:row>
      <xdr:rowOff>38100</xdr:rowOff>
    </xdr:from>
    <xdr:to>
      <xdr:col>7</xdr:col>
      <xdr:colOff>619125</xdr:colOff>
      <xdr:row>74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057650" y="1212532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</a:t>
          </a:r>
        </a:p>
      </xdr:txBody>
    </xdr:sp>
    <xdr:clientData/>
  </xdr:twoCellAnchor>
  <xdr:twoCellAnchor>
    <xdr:from>
      <xdr:col>3</xdr:col>
      <xdr:colOff>361950</xdr:colOff>
      <xdr:row>96</xdr:row>
      <xdr:rowOff>123825</xdr:rowOff>
    </xdr:from>
    <xdr:to>
      <xdr:col>5</xdr:col>
      <xdr:colOff>590550</xdr:colOff>
      <xdr:row>98</xdr:row>
      <xdr:rowOff>19050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3028950" y="15935325"/>
          <a:ext cx="1114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0.64925</cdr:y>
    </cdr:from>
    <cdr:to>
      <cdr:x>0.4365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28875"/>
          <a:ext cx="14097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0.522</cdr:x>
      <cdr:y>0.644</cdr:y>
    </cdr:from>
    <cdr:to>
      <cdr:x>0.762</cdr:x>
      <cdr:y>0.8345</cdr:y>
    </cdr:to>
    <cdr:sp>
      <cdr:nvSpPr>
        <cdr:cNvPr id="2" name="TextBox 1"/>
        <cdr:cNvSpPr txBox="1">
          <a:spLocks noChangeArrowheads="1"/>
        </cdr:cNvSpPr>
      </cdr:nvSpPr>
      <cdr:spPr>
        <a:xfrm>
          <a:off x="3295650" y="2409825"/>
          <a:ext cx="1514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0.72025</cdr:y>
    </cdr:from>
    <cdr:to>
      <cdr:x>0.42675</cdr:x>
      <cdr:y>0.8255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733675"/>
          <a:ext cx="1533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0.48975</cdr:x>
      <cdr:y>0.724</cdr:y>
    </cdr:from>
    <cdr:to>
      <cdr:x>0.73475</cdr:x>
      <cdr:y>0.8605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2743200"/>
          <a:ext cx="15525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88</xdr:row>
      <xdr:rowOff>95250</xdr:rowOff>
    </xdr:from>
    <xdr:to>
      <xdr:col>14</xdr:col>
      <xdr:colOff>0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1885950" y="14916150"/>
        <a:ext cx="6315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1695450</xdr:colOff>
      <xdr:row>112</xdr:row>
      <xdr:rowOff>123825</xdr:rowOff>
    </xdr:from>
    <xdr:to>
      <xdr:col>13</xdr:col>
      <xdr:colOff>876300</xdr:colOff>
      <xdr:row>136</xdr:row>
      <xdr:rowOff>38100</xdr:rowOff>
    </xdr:to>
    <xdr:graphicFrame>
      <xdr:nvGraphicFramePr>
        <xdr:cNvPr id="2" name="Chart 2"/>
        <xdr:cNvGraphicFramePr/>
      </xdr:nvGraphicFramePr>
      <xdr:xfrm>
        <a:off x="1876425" y="18830925"/>
        <a:ext cx="6324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0.7265</cdr:y>
    </cdr:from>
    <cdr:to>
      <cdr:x>0.409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2743200"/>
          <a:ext cx="1504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0.495</cdr:x>
      <cdr:y>0.72525</cdr:y>
    </cdr:from>
    <cdr:to>
      <cdr:x>0.7465</cdr:x>
      <cdr:y>0.845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2733675"/>
          <a:ext cx="14859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0.71725</cdr:y>
    </cdr:from>
    <cdr:to>
      <cdr:x>0.445</cdr:x>
      <cdr:y>0.84325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2714625"/>
          <a:ext cx="1504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0.48475</cdr:x>
      <cdr:y>0.66175</cdr:y>
    </cdr:from>
    <cdr:to>
      <cdr:x>0.73075</cdr:x>
      <cdr:y>0.6945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47975" y="2505075"/>
          <a:ext cx="1447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0.4895</cdr:x>
      <cdr:y>0.71725</cdr:y>
    </cdr:from>
    <cdr:to>
      <cdr:x>0.7435</cdr:x>
      <cdr:y>0.88325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2714625"/>
          <a:ext cx="1495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47</xdr:row>
      <xdr:rowOff>66675</xdr:rowOff>
    </xdr:from>
    <xdr:to>
      <xdr:col>13</xdr:col>
      <xdr:colOff>847725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1905000" y="796290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1771650</xdr:colOff>
      <xdr:row>71</xdr:row>
      <xdr:rowOff>38100</xdr:rowOff>
    </xdr:from>
    <xdr:to>
      <xdr:col>14</xdr:col>
      <xdr:colOff>28575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1952625" y="11820525"/>
        <a:ext cx="5886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0.49275</cdr:y>
    </cdr:from>
    <cdr:to>
      <cdr:x>0.42675</cdr:x>
      <cdr:y>0.52225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238250" y="1838325"/>
          <a:ext cx="1295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0.6545</cdr:y>
    </cdr:from>
    <cdr:to>
      <cdr:x>0.43875</cdr:x>
      <cdr:y>0.82675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447925"/>
          <a:ext cx="1390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0.483</cdr:x>
      <cdr:y>0.656</cdr:y>
    </cdr:from>
    <cdr:to>
      <cdr:x>0.732</cdr:x>
      <cdr:y>0.82675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2447925"/>
          <a:ext cx="14763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0.49675</cdr:y>
    </cdr:from>
    <cdr:to>
      <cdr:x>0.204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2021</a:t>
          </a:r>
        </a:p>
      </cdr:txBody>
    </cdr:sp>
  </cdr:relSizeAnchor>
  <cdr:relSizeAnchor xmlns:cdr="http://schemas.openxmlformats.org/drawingml/2006/chartDrawing">
    <cdr:from>
      <cdr:x>0.5125</cdr:x>
      <cdr:y>0.49475</cdr:y>
    </cdr:from>
    <cdr:to>
      <cdr:x>0.5125</cdr:x>
      <cdr:y>0.49475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847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0.219</cdr:x>
      <cdr:y>0.46175</cdr:y>
    </cdr:from>
    <cdr:to>
      <cdr:x>0.219</cdr:x>
      <cdr:y>0.46175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295400" y="1724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0.4975</cdr:x>
      <cdr:y>0.64125</cdr:y>
    </cdr:from>
    <cdr:to>
      <cdr:x>0.7465</cdr:x>
      <cdr:y>0.85625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400300"/>
          <a:ext cx="14763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Fiscal Year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52</xdr:row>
      <xdr:rowOff>28575</xdr:rowOff>
    </xdr:from>
    <xdr:to>
      <xdr:col>13</xdr:col>
      <xdr:colOff>876300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1981200" y="8677275"/>
        <a:ext cx="5943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1809750</xdr:colOff>
      <xdr:row>75</xdr:row>
      <xdr:rowOff>152400</xdr:rowOff>
    </xdr:from>
    <xdr:to>
      <xdr:col>13</xdr:col>
      <xdr:colOff>876300</xdr:colOff>
      <xdr:row>99</xdr:row>
      <xdr:rowOff>19050</xdr:rowOff>
    </xdr:to>
    <xdr:graphicFrame>
      <xdr:nvGraphicFramePr>
        <xdr:cNvPr id="2" name="Chart 2"/>
        <xdr:cNvGraphicFramePr/>
      </xdr:nvGraphicFramePr>
      <xdr:xfrm>
        <a:off x="1990725" y="12525375"/>
        <a:ext cx="5934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123825</xdr:colOff>
      <xdr:row>95</xdr:row>
      <xdr:rowOff>85725</xdr:rowOff>
    </xdr:from>
    <xdr:ext cx="1114425" cy="304800"/>
    <xdr:sp>
      <xdr:nvSpPr>
        <xdr:cNvPr id="3" name="TextBox 1"/>
        <xdr:cNvSpPr txBox="1">
          <a:spLocks noChangeArrowheads="1"/>
        </xdr:cNvSpPr>
      </xdr:nvSpPr>
      <xdr:spPr>
        <a:xfrm>
          <a:off x="3209925" y="15697200"/>
          <a:ext cx="1114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0.64275</cdr:y>
    </cdr:from>
    <cdr:to>
      <cdr:x>0.44</cdr:x>
      <cdr:y>0.82775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400300"/>
          <a:ext cx="14192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0.50425</cdr:x>
      <cdr:y>0.6415</cdr:y>
    </cdr:from>
    <cdr:to>
      <cdr:x>0.74925</cdr:x>
      <cdr:y>0.883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2400300"/>
          <a:ext cx="14478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0.2165</cdr:x>
      <cdr:y>0.6735</cdr:y>
    </cdr:from>
    <cdr:to>
      <cdr:x>0.4595</cdr:x>
      <cdr:y>0.94525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533650"/>
          <a:ext cx="14478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2022</a:t>
          </a:r>
        </a:p>
      </cdr:txBody>
    </cdr:sp>
  </cdr:relSizeAnchor>
  <cdr:relSizeAnchor xmlns:cdr="http://schemas.openxmlformats.org/drawingml/2006/chartDrawing">
    <cdr:from>
      <cdr:x>0.483</cdr:x>
      <cdr:y>0.6775</cdr:y>
    </cdr:from>
    <cdr:to>
      <cdr:x>0.76775</cdr:x>
      <cdr:y>0.89575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552700"/>
          <a:ext cx="16954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51</xdr:row>
      <xdr:rowOff>47625</xdr:rowOff>
    </xdr:from>
    <xdr:to>
      <xdr:col>13</xdr:col>
      <xdr:colOff>876300</xdr:colOff>
      <xdr:row>74</xdr:row>
      <xdr:rowOff>66675</xdr:rowOff>
    </xdr:to>
    <xdr:graphicFrame>
      <xdr:nvGraphicFramePr>
        <xdr:cNvPr id="1" name="Chart 2"/>
        <xdr:cNvGraphicFramePr/>
      </xdr:nvGraphicFramePr>
      <xdr:xfrm>
        <a:off x="1943100" y="8505825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75</xdr:row>
      <xdr:rowOff>104775</xdr:rowOff>
    </xdr:from>
    <xdr:to>
      <xdr:col>13</xdr:col>
      <xdr:colOff>904875</xdr:colOff>
      <xdr:row>98</xdr:row>
      <xdr:rowOff>152400</xdr:rowOff>
    </xdr:to>
    <xdr:graphicFrame>
      <xdr:nvGraphicFramePr>
        <xdr:cNvPr id="2" name="Chart 3"/>
        <xdr:cNvGraphicFramePr/>
      </xdr:nvGraphicFramePr>
      <xdr:xfrm>
        <a:off x="1933575" y="12449175"/>
        <a:ext cx="5953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0.65775</cdr:y>
    </cdr:from>
    <cdr:to>
      <cdr:x>0.4415</cdr:x>
      <cdr:y>0.91325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457450"/>
          <a:ext cx="14287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0.501</cdr:x>
      <cdr:y>0.51225</cdr:y>
    </cdr:from>
    <cdr:to>
      <cdr:x>0.501</cdr:x>
      <cdr:y>0.51225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0.49975</cdr:x>
      <cdr:y>0.66175</cdr:y>
    </cdr:from>
    <cdr:to>
      <cdr:x>0.739</cdr:x>
      <cdr:y>0.852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2476500"/>
          <a:ext cx="14001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0.63425</cdr:y>
    </cdr:from>
    <cdr:to>
      <cdr:x>0.425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381250"/>
          <a:ext cx="143827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0.482</cdr:x>
      <cdr:y>0.6375</cdr:y>
    </cdr:from>
    <cdr:to>
      <cdr:x>0.721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390775"/>
          <a:ext cx="140017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workbookViewId="0" topLeftCell="A1">
      <selection activeCell="P31" sqref="P31"/>
    </sheetView>
  </sheetViews>
  <sheetFormatPr defaultColWidth="9.140625" defaultRowHeight="12.75"/>
  <cols>
    <col min="9" max="9" width="8.140625" style="0" customWidth="1"/>
    <col min="10" max="10" width="8.8515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printOptions/>
  <pageMargins left="0.79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6.7109375" style="0" customWidth="1"/>
    <col min="2" max="2" width="3.8515625" style="0" bestFit="1" customWidth="1"/>
    <col min="8" max="8" width="7.57421875" style="0" customWidth="1"/>
  </cols>
  <sheetData>
    <row r="1" spans="1:9" s="15" customFormat="1" ht="18.75" customHeight="1">
      <c r="A1" s="7" t="s">
        <v>30</v>
      </c>
      <c r="B1" s="7"/>
      <c r="C1" s="12"/>
      <c r="D1" s="12"/>
      <c r="E1" s="12"/>
      <c r="F1" s="12"/>
      <c r="G1" s="12"/>
      <c r="H1" s="13"/>
      <c r="I1" s="14"/>
    </row>
    <row r="2" spans="1:9" s="15" customFormat="1" ht="18.75" customHeight="1">
      <c r="A2" s="7" t="s">
        <v>58</v>
      </c>
      <c r="B2" s="7"/>
      <c r="C2" s="12"/>
      <c r="D2" s="12"/>
      <c r="E2" s="12"/>
      <c r="F2" s="12"/>
      <c r="G2" s="12"/>
      <c r="H2" s="13"/>
      <c r="I2" s="14"/>
    </row>
    <row r="3" spans="1:9" s="15" customFormat="1" ht="18.75" customHeight="1">
      <c r="A3" s="7" t="s">
        <v>53</v>
      </c>
      <c r="B3" s="7"/>
      <c r="C3" s="12"/>
      <c r="D3" s="12"/>
      <c r="E3" s="12"/>
      <c r="F3" s="12"/>
      <c r="G3" s="12"/>
      <c r="H3" s="13"/>
      <c r="I3" s="14"/>
    </row>
    <row r="4" spans="1:9" s="15" customFormat="1" ht="18.75" customHeight="1">
      <c r="A4" s="7" t="s">
        <v>183</v>
      </c>
      <c r="B4" s="7"/>
      <c r="C4" s="12"/>
      <c r="D4" s="12"/>
      <c r="E4" s="12"/>
      <c r="F4" s="12"/>
      <c r="G4" s="12"/>
      <c r="H4" s="13"/>
      <c r="I4" s="14"/>
    </row>
    <row r="5" s="16" customFormat="1" ht="15"/>
    <row r="6" s="17" customFormat="1" ht="15"/>
    <row r="7" spans="1:2" s="17" customFormat="1" ht="15">
      <c r="A7" s="18" t="s">
        <v>54</v>
      </c>
      <c r="B7" s="17">
        <v>2</v>
      </c>
    </row>
    <row r="8" s="17" customFormat="1" ht="15"/>
    <row r="9" spans="1:2" s="17" customFormat="1" ht="15">
      <c r="A9" s="17" t="s">
        <v>64</v>
      </c>
      <c r="B9" s="17">
        <v>4</v>
      </c>
    </row>
    <row r="10" s="17" customFormat="1" ht="15"/>
    <row r="11" spans="1:2" s="17" customFormat="1" ht="15">
      <c r="A11" s="17" t="s">
        <v>55</v>
      </c>
      <c r="B11" s="17">
        <v>6</v>
      </c>
    </row>
    <row r="12" s="17" customFormat="1" ht="15"/>
    <row r="13" spans="1:2" s="17" customFormat="1" ht="15">
      <c r="A13" s="17" t="s">
        <v>56</v>
      </c>
      <c r="B13" s="17">
        <v>8</v>
      </c>
    </row>
    <row r="14" s="17" customFormat="1" ht="15"/>
    <row r="15" spans="1:2" s="17" customFormat="1" ht="15">
      <c r="A15" s="17" t="s">
        <v>57</v>
      </c>
      <c r="B15" s="17">
        <v>10</v>
      </c>
    </row>
    <row r="16" s="17" customFormat="1" ht="15"/>
    <row r="17" spans="1:2" s="17" customFormat="1" ht="15">
      <c r="A17" s="17" t="s">
        <v>65</v>
      </c>
      <c r="B17" s="17">
        <v>13</v>
      </c>
    </row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15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</sheetData>
  <sheetProtection/>
  <printOptions/>
  <pageMargins left="0.75" right="0.75" top="1" bottom="1" header="0.5" footer="0.5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zoomScale="110" zoomScaleNormal="110" zoomScalePageLayoutView="0" workbookViewId="0" topLeftCell="A73">
      <selection activeCell="P75" sqref="P75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1.57421875" style="0" customWidth="1"/>
    <col min="4" max="4" width="12.421875" style="3" customWidth="1"/>
    <col min="5" max="5" width="1.57421875" style="3" customWidth="1"/>
    <col min="6" max="6" width="13.7109375" style="3" bestFit="1" customWidth="1"/>
    <col min="7" max="7" width="1.57421875" style="3" customWidth="1"/>
    <col min="8" max="8" width="15.14062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bestFit="1" customWidth="1"/>
    <col min="13" max="13" width="1.57421875" style="0" customWidth="1"/>
    <col min="14" max="14" width="13.140625" style="0" customWidth="1"/>
    <col min="15" max="15" width="1.7109375" style="0" customWidth="1"/>
    <col min="16" max="16" width="12.57421875" style="0" bestFit="1" customWidth="1"/>
    <col min="17" max="17" width="1.7109375" style="0" customWidth="1"/>
    <col min="18" max="18" width="10.4218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32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'Table '!A4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0" ht="12.75" customHeight="1">
      <c r="A4" s="7"/>
      <c r="B4" s="7"/>
      <c r="C4" s="7"/>
      <c r="D4" s="8"/>
      <c r="E4" s="8"/>
      <c r="F4" s="8"/>
      <c r="G4" s="8"/>
      <c r="H4" s="8"/>
      <c r="I4" s="7"/>
      <c r="J4" s="9"/>
    </row>
    <row r="5" spans="4:18" ht="12.75">
      <c r="D5" s="89" t="s">
        <v>168</v>
      </c>
      <c r="E5" s="90"/>
      <c r="F5" s="90"/>
      <c r="G5" s="90"/>
      <c r="H5" s="90"/>
      <c r="I5" s="90"/>
      <c r="J5" s="91"/>
      <c r="K5" s="26"/>
      <c r="L5" s="92" t="s">
        <v>169</v>
      </c>
      <c r="M5" s="93"/>
      <c r="N5" s="93"/>
      <c r="O5" s="93"/>
      <c r="P5" s="93"/>
      <c r="Q5" s="93"/>
      <c r="R5" s="94"/>
    </row>
    <row r="6" spans="4:18" ht="12.75">
      <c r="D6" s="39" t="s">
        <v>16</v>
      </c>
      <c r="E6" s="24"/>
      <c r="F6" s="24" t="s">
        <v>14</v>
      </c>
      <c r="G6" s="24"/>
      <c r="H6" s="24" t="s">
        <v>16</v>
      </c>
      <c r="I6" s="25"/>
      <c r="J6" s="40" t="s">
        <v>18</v>
      </c>
      <c r="K6" s="26"/>
      <c r="L6" s="81">
        <v>44166</v>
      </c>
      <c r="M6" s="25"/>
      <c r="N6" s="25"/>
      <c r="O6" s="25"/>
      <c r="P6" s="25"/>
      <c r="Q6" s="25"/>
      <c r="R6" s="28" t="s">
        <v>18</v>
      </c>
    </row>
    <row r="7" spans="4:18" ht="12.75">
      <c r="D7" s="41" t="s">
        <v>13</v>
      </c>
      <c r="E7" s="5"/>
      <c r="F7" s="5" t="s">
        <v>15</v>
      </c>
      <c r="G7" s="5"/>
      <c r="H7" s="5" t="s">
        <v>17</v>
      </c>
      <c r="I7" s="6"/>
      <c r="J7" s="42" t="s">
        <v>19</v>
      </c>
      <c r="K7" s="26"/>
      <c r="L7" s="35" t="s">
        <v>13</v>
      </c>
      <c r="M7" s="6"/>
      <c r="N7" s="6" t="s">
        <v>14</v>
      </c>
      <c r="O7" s="6"/>
      <c r="P7" s="6" t="s">
        <v>126</v>
      </c>
      <c r="Q7" s="6"/>
      <c r="R7" s="29" t="s">
        <v>19</v>
      </c>
    </row>
    <row r="8" spans="1:18" ht="12.75">
      <c r="A8" s="1" t="s">
        <v>0</v>
      </c>
      <c r="D8" s="43"/>
      <c r="E8" s="19"/>
      <c r="F8" s="19"/>
      <c r="G8" s="19"/>
      <c r="H8" s="19"/>
      <c r="I8" s="20"/>
      <c r="J8" s="30"/>
      <c r="K8" s="26"/>
      <c r="L8" s="36"/>
      <c r="M8" s="20"/>
      <c r="N8" s="20"/>
      <c r="O8" s="20"/>
      <c r="P8" s="20"/>
      <c r="Q8" s="20"/>
      <c r="R8" s="26"/>
    </row>
    <row r="9" spans="2:18" ht="12.75">
      <c r="B9" t="s">
        <v>42</v>
      </c>
      <c r="D9" s="44">
        <v>11330600</v>
      </c>
      <c r="E9" s="23"/>
      <c r="F9" s="23">
        <v>3547108.52</v>
      </c>
      <c r="G9" s="23"/>
      <c r="H9" s="23">
        <v>1337531.17</v>
      </c>
      <c r="I9" s="20"/>
      <c r="J9" s="30">
        <f>F9/D9</f>
        <v>0.3130556651898399</v>
      </c>
      <c r="K9" s="26"/>
      <c r="L9" s="44">
        <v>10854400</v>
      </c>
      <c r="M9" s="84"/>
      <c r="N9" s="84">
        <v>2740734.22</v>
      </c>
      <c r="O9" s="84"/>
      <c r="P9" s="84">
        <v>321131.96</v>
      </c>
      <c r="Q9" s="23"/>
      <c r="R9" s="30">
        <f>N9/L9</f>
        <v>0.25249983601120285</v>
      </c>
    </row>
    <row r="10" spans="2:18" ht="12.75">
      <c r="B10" t="s">
        <v>43</v>
      </c>
      <c r="D10" s="43">
        <v>14380000</v>
      </c>
      <c r="E10" s="19"/>
      <c r="F10" s="19">
        <v>2132189.14</v>
      </c>
      <c r="G10" s="19"/>
      <c r="H10" s="19">
        <v>63958.97</v>
      </c>
      <c r="I10" s="20"/>
      <c r="J10" s="31">
        <f aca="true" t="shared" si="0" ref="J10:J17">(F10/D10)*100</f>
        <v>14.827462726008346</v>
      </c>
      <c r="K10" s="26"/>
      <c r="L10" s="43">
        <v>14650000</v>
      </c>
      <c r="M10" s="3"/>
      <c r="N10" s="3">
        <v>2049693.61</v>
      </c>
      <c r="O10" s="3"/>
      <c r="P10" s="3">
        <v>84302.94</v>
      </c>
      <c r="Q10" s="19"/>
      <c r="R10" s="31">
        <f>(N10/L10)*100</f>
        <v>13.991082662116042</v>
      </c>
    </row>
    <row r="11" spans="2:18" ht="12.75">
      <c r="B11" t="s">
        <v>66</v>
      </c>
      <c r="D11" s="43">
        <v>5506200</v>
      </c>
      <c r="E11" s="19"/>
      <c r="F11" s="19">
        <v>2074735.11</v>
      </c>
      <c r="G11" s="19"/>
      <c r="H11" s="19">
        <v>754596.66</v>
      </c>
      <c r="I11" s="20"/>
      <c r="J11" s="31">
        <f t="shared" si="0"/>
        <v>37.67998093058734</v>
      </c>
      <c r="K11" s="26"/>
      <c r="L11" s="43">
        <v>5157000</v>
      </c>
      <c r="M11" s="3"/>
      <c r="N11" s="3">
        <v>1763793.29</v>
      </c>
      <c r="O11" s="3"/>
      <c r="P11" s="3">
        <v>11953.26</v>
      </c>
      <c r="Q11" s="19"/>
      <c r="R11" s="31">
        <f aca="true" t="shared" si="1" ref="R11:R17">(N11/L11)*100</f>
        <v>34.20192534419236</v>
      </c>
    </row>
    <row r="12" spans="2:18" ht="12.75">
      <c r="B12" t="s">
        <v>110</v>
      </c>
      <c r="D12" s="43">
        <v>2758000</v>
      </c>
      <c r="E12" s="19"/>
      <c r="F12" s="19">
        <v>1301595.39</v>
      </c>
      <c r="G12" s="19"/>
      <c r="H12" s="19">
        <v>210952.91</v>
      </c>
      <c r="I12" s="20"/>
      <c r="J12" s="31">
        <f t="shared" si="0"/>
        <v>47.19345141406816</v>
      </c>
      <c r="K12" s="26"/>
      <c r="L12" s="43">
        <v>2920000</v>
      </c>
      <c r="M12" s="3"/>
      <c r="N12" s="3">
        <v>1204896.51</v>
      </c>
      <c r="O12" s="3"/>
      <c r="P12" s="3">
        <v>209685.06</v>
      </c>
      <c r="Q12" s="19"/>
      <c r="R12" s="31">
        <f t="shared" si="1"/>
        <v>41.263579109589045</v>
      </c>
    </row>
    <row r="13" spans="2:18" ht="12.75">
      <c r="B13" t="s">
        <v>44</v>
      </c>
      <c r="D13" s="43">
        <v>329000</v>
      </c>
      <c r="E13" s="19"/>
      <c r="F13" s="19">
        <v>101195.09</v>
      </c>
      <c r="G13" s="19"/>
      <c r="H13" s="19">
        <v>13496.67</v>
      </c>
      <c r="I13" s="20"/>
      <c r="J13" s="31">
        <f t="shared" si="0"/>
        <v>30.758386018237083</v>
      </c>
      <c r="K13" s="26"/>
      <c r="L13" s="43">
        <v>380000</v>
      </c>
      <c r="M13" s="3"/>
      <c r="N13" s="3">
        <v>121185.62</v>
      </c>
      <c r="O13" s="3"/>
      <c r="P13" s="3">
        <v>8770.13</v>
      </c>
      <c r="Q13" s="19"/>
      <c r="R13" s="31">
        <f t="shared" si="1"/>
        <v>31.890952631578944</v>
      </c>
    </row>
    <row r="14" spans="2:18" ht="12.75">
      <c r="B14" t="s">
        <v>45</v>
      </c>
      <c r="D14" s="43">
        <v>100000</v>
      </c>
      <c r="E14" s="19"/>
      <c r="F14" s="19">
        <v>-3714.13</v>
      </c>
      <c r="G14" s="19"/>
      <c r="H14" s="19">
        <v>-1732.38</v>
      </c>
      <c r="I14" s="20"/>
      <c r="J14" s="31">
        <f t="shared" si="0"/>
        <v>-3.7141300000000004</v>
      </c>
      <c r="K14" s="26"/>
      <c r="L14" s="43">
        <v>200000</v>
      </c>
      <c r="M14" s="3"/>
      <c r="N14" s="3">
        <v>10448.78</v>
      </c>
      <c r="O14" s="3"/>
      <c r="P14" s="3">
        <v>-5.09</v>
      </c>
      <c r="Q14" s="19"/>
      <c r="R14" s="31">
        <f t="shared" si="1"/>
        <v>5.2243900000000005</v>
      </c>
    </row>
    <row r="15" spans="2:18" ht="12.75">
      <c r="B15" t="s">
        <v>1</v>
      </c>
      <c r="D15" s="43">
        <v>542800</v>
      </c>
      <c r="E15" s="19"/>
      <c r="F15" s="19">
        <v>251022.13</v>
      </c>
      <c r="G15" s="19"/>
      <c r="H15" s="19">
        <v>17963.08</v>
      </c>
      <c r="I15" s="20"/>
      <c r="J15" s="31">
        <f t="shared" si="0"/>
        <v>46.24578666175387</v>
      </c>
      <c r="K15" s="26"/>
      <c r="L15" s="43">
        <v>545600</v>
      </c>
      <c r="M15" s="3"/>
      <c r="N15" s="3">
        <v>340629.11</v>
      </c>
      <c r="O15" s="3"/>
      <c r="P15" s="3">
        <v>194884.37</v>
      </c>
      <c r="Q15" s="19"/>
      <c r="R15" s="31">
        <f t="shared" si="1"/>
        <v>62.43202162756598</v>
      </c>
    </row>
    <row r="16" spans="2:18" ht="12.75">
      <c r="B16" t="s">
        <v>92</v>
      </c>
      <c r="D16" s="43">
        <v>5118260</v>
      </c>
      <c r="E16" s="19"/>
      <c r="F16" s="19">
        <v>4960512.89</v>
      </c>
      <c r="G16" s="19"/>
      <c r="H16" s="19">
        <v>7252.89</v>
      </c>
      <c r="I16" s="20"/>
      <c r="J16" s="31">
        <f t="shared" si="0"/>
        <v>96.91795434385904</v>
      </c>
      <c r="K16" s="26"/>
      <c r="L16" s="43">
        <v>8322900</v>
      </c>
      <c r="M16" s="3"/>
      <c r="N16" s="3">
        <v>8179900</v>
      </c>
      <c r="O16" s="3"/>
      <c r="P16" s="3">
        <v>0</v>
      </c>
      <c r="Q16" s="19"/>
      <c r="R16" s="31">
        <f t="shared" si="1"/>
        <v>98.28184887479124</v>
      </c>
    </row>
    <row r="17" spans="2:18" ht="12.75">
      <c r="B17" s="21" t="s">
        <v>78</v>
      </c>
      <c r="D17" s="45">
        <v>5979400</v>
      </c>
      <c r="E17" s="19"/>
      <c r="F17" s="4">
        <v>-3257730.72</v>
      </c>
      <c r="G17" s="19"/>
      <c r="H17" s="4">
        <v>487004.27</v>
      </c>
      <c r="I17" s="20"/>
      <c r="J17" s="32">
        <f t="shared" si="0"/>
        <v>-54.48256881961401</v>
      </c>
      <c r="K17" s="26"/>
      <c r="L17" s="45">
        <v>5835000</v>
      </c>
      <c r="M17" s="3"/>
      <c r="N17" s="4">
        <v>2894715.51</v>
      </c>
      <c r="O17" s="3"/>
      <c r="P17" s="4">
        <v>482144.79</v>
      </c>
      <c r="Q17" s="4"/>
      <c r="R17" s="31">
        <f t="shared" si="1"/>
        <v>49.60952030848328</v>
      </c>
    </row>
    <row r="18" spans="2:18" s="1" customFormat="1" ht="12.75">
      <c r="B18" s="1" t="s">
        <v>2</v>
      </c>
      <c r="D18" s="37">
        <f>SUM(D9:D17)</f>
        <v>46044260</v>
      </c>
      <c r="E18" s="33"/>
      <c r="F18" s="33">
        <f>SUM(F9:F17)</f>
        <v>11106913.42</v>
      </c>
      <c r="G18" s="33"/>
      <c r="H18" s="33">
        <f>SUM(H9:H17)</f>
        <v>2891024.24</v>
      </c>
      <c r="I18" s="46"/>
      <c r="J18" s="34">
        <f>F18/D18</f>
        <v>0.2412225415285206</v>
      </c>
      <c r="K18" s="27"/>
      <c r="L18" s="37">
        <f>SUM(L9:L17)</f>
        <v>48864900</v>
      </c>
      <c r="M18" s="33"/>
      <c r="N18" s="33">
        <f>SUM(N9:N17)</f>
        <v>19305996.65</v>
      </c>
      <c r="O18" s="33"/>
      <c r="P18" s="33">
        <f>SUM(P9:P17)</f>
        <v>1312867.42</v>
      </c>
      <c r="Q18" s="33"/>
      <c r="R18" s="79">
        <f>N18/L18</f>
        <v>0.3950892491338363</v>
      </c>
    </row>
    <row r="21" spans="4:18" ht="12.75">
      <c r="D21" s="89" t="str">
        <f>$D$5</f>
        <v>Fiscal Year 2021-2022</v>
      </c>
      <c r="E21" s="90"/>
      <c r="F21" s="90"/>
      <c r="G21" s="90"/>
      <c r="H21" s="90"/>
      <c r="I21" s="90"/>
      <c r="J21" s="91"/>
      <c r="L21" s="92" t="str">
        <f>$L$5</f>
        <v>Prior Fiscal Year 2020-2021</v>
      </c>
      <c r="M21" s="93"/>
      <c r="N21" s="93"/>
      <c r="O21" s="93"/>
      <c r="P21" s="93"/>
      <c r="Q21" s="93"/>
      <c r="R21" s="94"/>
    </row>
    <row r="22" spans="4:18" ht="12.75">
      <c r="D22" s="39" t="s">
        <v>16</v>
      </c>
      <c r="E22" s="24"/>
      <c r="F22" s="24" t="s">
        <v>14</v>
      </c>
      <c r="G22" s="24"/>
      <c r="H22" s="24" t="s">
        <v>16</v>
      </c>
      <c r="I22" s="25"/>
      <c r="J22" s="40" t="s">
        <v>18</v>
      </c>
      <c r="K22" s="26"/>
      <c r="L22" s="81">
        <v>44166</v>
      </c>
      <c r="M22" s="20"/>
      <c r="N22" s="25"/>
      <c r="O22" s="25"/>
      <c r="P22" s="25"/>
      <c r="Q22" s="25"/>
      <c r="R22" s="28" t="s">
        <v>18</v>
      </c>
    </row>
    <row r="23" spans="4:18" ht="12.75">
      <c r="D23" s="41" t="s">
        <v>13</v>
      </c>
      <c r="E23" s="5"/>
      <c r="F23" s="5" t="s">
        <v>15</v>
      </c>
      <c r="G23" s="5"/>
      <c r="H23" s="5" t="s">
        <v>17</v>
      </c>
      <c r="I23" s="6"/>
      <c r="J23" s="42" t="s">
        <v>19</v>
      </c>
      <c r="K23" s="26"/>
      <c r="L23" s="35" t="s">
        <v>13</v>
      </c>
      <c r="M23" s="47"/>
      <c r="N23" s="6" t="s">
        <v>14</v>
      </c>
      <c r="O23" s="6"/>
      <c r="P23" s="6" t="s">
        <v>126</v>
      </c>
      <c r="Q23" s="6"/>
      <c r="R23" s="29" t="s">
        <v>19</v>
      </c>
    </row>
    <row r="24" spans="1:18" ht="12.75">
      <c r="A24" s="1" t="s">
        <v>31</v>
      </c>
      <c r="D24" s="43"/>
      <c r="E24" s="19"/>
      <c r="F24" s="19"/>
      <c r="G24" s="19"/>
      <c r="H24" s="19"/>
      <c r="I24" s="20"/>
      <c r="J24" s="30"/>
      <c r="K24" s="26"/>
      <c r="L24" s="36"/>
      <c r="M24" s="20"/>
      <c r="N24" s="20"/>
      <c r="O24" s="20"/>
      <c r="P24" s="20"/>
      <c r="Q24" s="20"/>
      <c r="R24" s="26"/>
    </row>
    <row r="25" spans="2:18" ht="12.75">
      <c r="B25" t="s">
        <v>4</v>
      </c>
      <c r="D25" s="44">
        <v>322450</v>
      </c>
      <c r="E25" s="23"/>
      <c r="F25" s="23">
        <v>146045.78</v>
      </c>
      <c r="G25" s="23"/>
      <c r="H25" s="23">
        <v>23275.6</v>
      </c>
      <c r="I25" s="20"/>
      <c r="J25" s="30">
        <f>F25/D25</f>
        <v>0.452925352767871</v>
      </c>
      <c r="K25" s="26"/>
      <c r="L25" s="44">
        <v>310490</v>
      </c>
      <c r="M25" s="84"/>
      <c r="N25" s="84">
        <v>140352.94</v>
      </c>
      <c r="O25" s="84"/>
      <c r="P25" s="84">
        <v>18974.85</v>
      </c>
      <c r="Q25" s="20"/>
      <c r="R25" s="30">
        <f>N25/L25</f>
        <v>0.45203690940126895</v>
      </c>
    </row>
    <row r="26" spans="2:18" ht="12.75">
      <c r="B26" t="s">
        <v>165</v>
      </c>
      <c r="D26" s="43">
        <v>0</v>
      </c>
      <c r="E26" s="19"/>
      <c r="F26" s="19">
        <v>850.7</v>
      </c>
      <c r="G26" s="19"/>
      <c r="H26" s="19">
        <v>0</v>
      </c>
      <c r="I26" s="20"/>
      <c r="J26" s="31">
        <f>_xlfn.IFERROR((F26/D26)*100,0)</f>
        <v>0</v>
      </c>
      <c r="K26" s="26"/>
      <c r="L26" s="87">
        <v>0</v>
      </c>
      <c r="M26" s="88"/>
      <c r="N26" s="88">
        <v>0</v>
      </c>
      <c r="O26" s="88"/>
      <c r="P26" s="88">
        <v>0</v>
      </c>
      <c r="Q26" s="20"/>
      <c r="R26" s="31">
        <f>_xlfn.IFERROR((N26/L26)*100,0)</f>
        <v>0</v>
      </c>
    </row>
    <row r="27" spans="2:18" ht="12.75">
      <c r="B27" t="s">
        <v>115</v>
      </c>
      <c r="D27" s="43">
        <v>157030</v>
      </c>
      <c r="E27" s="19"/>
      <c r="F27" s="19">
        <v>74531.13</v>
      </c>
      <c r="G27" s="19"/>
      <c r="H27" s="19">
        <v>11579.33</v>
      </c>
      <c r="I27" s="20"/>
      <c r="J27" s="31">
        <f>_xlfn.IFERROR((F27/D27)*100,0)</f>
        <v>47.4629879640833</v>
      </c>
      <c r="K27" s="26"/>
      <c r="L27" s="43">
        <v>147540</v>
      </c>
      <c r="M27" s="3"/>
      <c r="N27" s="3">
        <v>72022.76</v>
      </c>
      <c r="O27" s="3"/>
      <c r="P27" s="3">
        <v>11555.74</v>
      </c>
      <c r="Q27" s="20"/>
      <c r="R27" s="31">
        <f>_xlfn.IFERROR((N27/L27)*100,0)</f>
        <v>48.81575166056662</v>
      </c>
    </row>
    <row r="28" spans="2:18" ht="12.75">
      <c r="B28" t="s">
        <v>68</v>
      </c>
      <c r="D28" s="43">
        <v>608180</v>
      </c>
      <c r="E28" s="19"/>
      <c r="F28" s="19">
        <v>274817.26</v>
      </c>
      <c r="G28" s="19"/>
      <c r="H28" s="19">
        <v>45365.87</v>
      </c>
      <c r="I28" s="20"/>
      <c r="J28" s="31">
        <f aca="true" t="shared" si="2" ref="J28:J46">(F28/D28)*100</f>
        <v>45.18682955703904</v>
      </c>
      <c r="K28" s="26"/>
      <c r="L28" s="43">
        <v>573380</v>
      </c>
      <c r="M28" s="3"/>
      <c r="N28" s="3">
        <v>277096.12</v>
      </c>
      <c r="O28" s="3"/>
      <c r="P28" s="3">
        <v>43112.49</v>
      </c>
      <c r="Q28" s="20"/>
      <c r="R28" s="31">
        <f aca="true" t="shared" si="3" ref="R28:R46">(N28/L28)*100</f>
        <v>48.32678502912554</v>
      </c>
    </row>
    <row r="29" spans="2:18" ht="12.75">
      <c r="B29" t="s">
        <v>5</v>
      </c>
      <c r="D29" s="43">
        <v>876410</v>
      </c>
      <c r="E29" s="19"/>
      <c r="F29" s="19">
        <v>523528.25</v>
      </c>
      <c r="G29" s="19"/>
      <c r="H29" s="19">
        <v>79378.85</v>
      </c>
      <c r="I29" s="20"/>
      <c r="J29" s="31">
        <f t="shared" si="2"/>
        <v>59.735540443399785</v>
      </c>
      <c r="K29" s="26"/>
      <c r="L29" s="43">
        <v>728370</v>
      </c>
      <c r="M29" s="3"/>
      <c r="N29" s="3">
        <v>328036.12</v>
      </c>
      <c r="O29" s="3"/>
      <c r="P29" s="3">
        <v>52524.6</v>
      </c>
      <c r="Q29" s="20"/>
      <c r="R29" s="31">
        <f t="shared" si="3"/>
        <v>45.03701690075099</v>
      </c>
    </row>
    <row r="30" spans="2:18" ht="12.75">
      <c r="B30" t="s">
        <v>70</v>
      </c>
      <c r="D30" s="43">
        <v>1080470</v>
      </c>
      <c r="E30" s="19"/>
      <c r="F30" s="19">
        <v>465879.52</v>
      </c>
      <c r="G30" s="19"/>
      <c r="H30" s="19">
        <v>71632.87</v>
      </c>
      <c r="I30" s="20"/>
      <c r="J30" s="31">
        <f t="shared" si="2"/>
        <v>43.118228178477885</v>
      </c>
      <c r="K30" s="26"/>
      <c r="L30" s="43">
        <v>1039030</v>
      </c>
      <c r="M30" s="3"/>
      <c r="N30" s="3">
        <v>485138.27</v>
      </c>
      <c r="O30" s="3"/>
      <c r="P30" s="3">
        <v>73145.75</v>
      </c>
      <c r="Q30" s="20"/>
      <c r="R30" s="31">
        <f t="shared" si="3"/>
        <v>46.69145934188618</v>
      </c>
    </row>
    <row r="31" spans="2:18" ht="12.75">
      <c r="B31" t="s">
        <v>69</v>
      </c>
      <c r="D31" s="43">
        <v>584410</v>
      </c>
      <c r="E31" s="19">
        <v>566947.9</v>
      </c>
      <c r="F31" s="19">
        <v>258351.6</v>
      </c>
      <c r="G31" s="19"/>
      <c r="H31" s="19">
        <v>35976.51</v>
      </c>
      <c r="I31" s="20"/>
      <c r="J31" s="31">
        <f t="shared" si="2"/>
        <v>44.20725175818347</v>
      </c>
      <c r="K31" s="26"/>
      <c r="L31" s="43">
        <v>706890</v>
      </c>
      <c r="M31" s="3">
        <v>566947.9</v>
      </c>
      <c r="N31" s="3">
        <v>356562.89</v>
      </c>
      <c r="O31" s="3"/>
      <c r="P31" s="3">
        <v>50896.33</v>
      </c>
      <c r="Q31" s="20"/>
      <c r="R31" s="31">
        <f t="shared" si="3"/>
        <v>50.44107145383299</v>
      </c>
    </row>
    <row r="32" spans="2:18" ht="12.75">
      <c r="B32" t="s">
        <v>6</v>
      </c>
      <c r="D32" s="43">
        <v>481410</v>
      </c>
      <c r="E32" s="19"/>
      <c r="F32" s="19">
        <v>203469.7</v>
      </c>
      <c r="G32" s="19"/>
      <c r="H32" s="19">
        <v>33119.11</v>
      </c>
      <c r="I32" s="20"/>
      <c r="J32" s="31">
        <f t="shared" si="2"/>
        <v>42.265366319769015</v>
      </c>
      <c r="K32" s="26"/>
      <c r="L32" s="43">
        <v>446890</v>
      </c>
      <c r="M32" s="3"/>
      <c r="N32" s="3">
        <v>202609.23</v>
      </c>
      <c r="O32" s="3"/>
      <c r="P32" s="3">
        <v>33188.89</v>
      </c>
      <c r="Q32" s="20"/>
      <c r="R32" s="31">
        <f t="shared" si="3"/>
        <v>45.337606569849406</v>
      </c>
    </row>
    <row r="33" spans="2:18" ht="12.75">
      <c r="B33" t="s">
        <v>7</v>
      </c>
      <c r="D33" s="43">
        <v>10946550</v>
      </c>
      <c r="E33" s="19"/>
      <c r="F33" s="19">
        <v>4619104.44</v>
      </c>
      <c r="G33" s="19"/>
      <c r="H33" s="19">
        <v>716586.99</v>
      </c>
      <c r="I33" s="20"/>
      <c r="J33" s="31">
        <f t="shared" si="2"/>
        <v>42.19689710456719</v>
      </c>
      <c r="K33" s="26"/>
      <c r="L33" s="43">
        <v>12445650</v>
      </c>
      <c r="M33" s="3"/>
      <c r="N33" s="3">
        <v>5635232.39</v>
      </c>
      <c r="O33" s="3"/>
      <c r="P33" s="3">
        <v>862965.69</v>
      </c>
      <c r="Q33" s="20"/>
      <c r="R33" s="31">
        <f t="shared" si="3"/>
        <v>45.278731042573106</v>
      </c>
    </row>
    <row r="34" spans="2:18" ht="12.75">
      <c r="B34" t="s">
        <v>8</v>
      </c>
      <c r="D34" s="43">
        <v>7440220</v>
      </c>
      <c r="E34" s="19"/>
      <c r="F34" s="19">
        <v>3269918.55</v>
      </c>
      <c r="G34" s="19"/>
      <c r="H34" s="19">
        <v>518055.26</v>
      </c>
      <c r="I34" s="20"/>
      <c r="J34" s="31">
        <f t="shared" si="2"/>
        <v>43.94921857149385</v>
      </c>
      <c r="K34" s="26"/>
      <c r="L34" s="43">
        <v>7061950</v>
      </c>
      <c r="M34" s="3"/>
      <c r="N34" s="3">
        <v>2957136.71</v>
      </c>
      <c r="O34" s="3"/>
      <c r="P34" s="3">
        <v>465710.6</v>
      </c>
      <c r="Q34" s="20"/>
      <c r="R34" s="31">
        <f t="shared" si="3"/>
        <v>41.87422326694468</v>
      </c>
    </row>
    <row r="35" spans="2:18" ht="12.75">
      <c r="B35" t="s">
        <v>71</v>
      </c>
      <c r="D35" s="43">
        <v>3781810</v>
      </c>
      <c r="E35" s="19"/>
      <c r="F35" s="19">
        <v>1615373.82</v>
      </c>
      <c r="G35" s="19"/>
      <c r="H35" s="19">
        <v>252950.98</v>
      </c>
      <c r="I35" s="20"/>
      <c r="J35" s="31">
        <f t="shared" si="2"/>
        <v>42.714303997292305</v>
      </c>
      <c r="K35" s="26"/>
      <c r="L35" s="43">
        <v>3602240</v>
      </c>
      <c r="M35" s="3"/>
      <c r="N35" s="3">
        <v>1573900.31</v>
      </c>
      <c r="O35" s="3"/>
      <c r="P35" s="3">
        <v>250323.68</v>
      </c>
      <c r="Q35" s="20"/>
      <c r="R35" s="31">
        <f t="shared" si="3"/>
        <v>43.69226675624056</v>
      </c>
    </row>
    <row r="36" spans="2:18" ht="12.75">
      <c r="B36" t="s">
        <v>9</v>
      </c>
      <c r="D36" s="43">
        <v>4393410</v>
      </c>
      <c r="E36" s="19"/>
      <c r="F36" s="19">
        <v>2368929.03</v>
      </c>
      <c r="G36" s="19"/>
      <c r="H36" s="19">
        <v>491735.45</v>
      </c>
      <c r="I36" s="20"/>
      <c r="J36" s="31">
        <f t="shared" si="2"/>
        <v>53.92005367129404</v>
      </c>
      <c r="K36" s="26"/>
      <c r="L36" s="43">
        <v>4111660</v>
      </c>
      <c r="M36" s="3"/>
      <c r="N36" s="3">
        <v>1883510.41</v>
      </c>
      <c r="O36" s="3"/>
      <c r="P36" s="3">
        <v>151270.57</v>
      </c>
      <c r="Q36" s="20"/>
      <c r="R36" s="31">
        <f t="shared" si="3"/>
        <v>45.80900196027882</v>
      </c>
    </row>
    <row r="37" spans="2:18" ht="12.75">
      <c r="B37" t="s">
        <v>10</v>
      </c>
      <c r="D37" s="43">
        <v>629040</v>
      </c>
      <c r="E37" s="19"/>
      <c r="F37" s="19">
        <v>247467.6</v>
      </c>
      <c r="G37" s="19"/>
      <c r="H37" s="19">
        <v>42210.55</v>
      </c>
      <c r="I37" s="20"/>
      <c r="J37" s="31">
        <f t="shared" si="2"/>
        <v>39.340518885921405</v>
      </c>
      <c r="K37" s="26"/>
      <c r="L37" s="43">
        <v>510080</v>
      </c>
      <c r="M37" s="3"/>
      <c r="N37" s="3">
        <v>273064.48</v>
      </c>
      <c r="O37" s="3"/>
      <c r="P37" s="3">
        <v>44189.4</v>
      </c>
      <c r="Q37" s="20"/>
      <c r="R37" s="31">
        <f t="shared" si="3"/>
        <v>53.53365746549561</v>
      </c>
    </row>
    <row r="38" spans="2:18" ht="12.75">
      <c r="B38" t="s">
        <v>73</v>
      </c>
      <c r="D38" s="43">
        <v>1477930</v>
      </c>
      <c r="E38" s="19"/>
      <c r="F38" s="19">
        <v>496569.85</v>
      </c>
      <c r="G38" s="19"/>
      <c r="H38" s="19">
        <v>69435.71</v>
      </c>
      <c r="I38" s="19">
        <v>65126.39</v>
      </c>
      <c r="J38" s="31">
        <f t="shared" si="2"/>
        <v>33.59901010196694</v>
      </c>
      <c r="K38" s="26"/>
      <c r="L38" s="43">
        <v>1632600</v>
      </c>
      <c r="M38" s="3"/>
      <c r="N38" s="3">
        <v>404825.15</v>
      </c>
      <c r="O38" s="3"/>
      <c r="P38" s="3">
        <v>62820.98</v>
      </c>
      <c r="Q38" s="19">
        <v>65126.39</v>
      </c>
      <c r="R38" s="31">
        <f t="shared" si="3"/>
        <v>24.79634631875536</v>
      </c>
    </row>
    <row r="39" spans="2:18" ht="12.75">
      <c r="B39" t="s">
        <v>59</v>
      </c>
      <c r="D39" s="43">
        <v>3161570</v>
      </c>
      <c r="E39" s="19"/>
      <c r="F39" s="19">
        <v>885882.5</v>
      </c>
      <c r="G39" s="19"/>
      <c r="H39" s="19">
        <v>105116.34</v>
      </c>
      <c r="I39" s="20"/>
      <c r="J39" s="31">
        <f t="shared" si="2"/>
        <v>28.020334833642778</v>
      </c>
      <c r="K39" s="26"/>
      <c r="L39" s="43">
        <v>3252050</v>
      </c>
      <c r="M39" s="3"/>
      <c r="N39" s="3">
        <v>806068.04</v>
      </c>
      <c r="O39" s="3"/>
      <c r="P39" s="3">
        <v>120042.36</v>
      </c>
      <c r="Q39" s="20"/>
      <c r="R39" s="31">
        <f t="shared" si="3"/>
        <v>24.786459002782863</v>
      </c>
    </row>
    <row r="40" spans="2:18" ht="12.75">
      <c r="B40" t="s">
        <v>72</v>
      </c>
      <c r="D40" s="43">
        <v>848600</v>
      </c>
      <c r="E40" s="19"/>
      <c r="F40" s="19">
        <v>305415.92</v>
      </c>
      <c r="G40" s="19"/>
      <c r="H40" s="19">
        <v>40643.8</v>
      </c>
      <c r="I40" s="20"/>
      <c r="J40" s="31">
        <f t="shared" si="2"/>
        <v>35.99056328069762</v>
      </c>
      <c r="K40" s="26"/>
      <c r="L40" s="43">
        <v>868900</v>
      </c>
      <c r="M40" s="3"/>
      <c r="N40" s="3">
        <v>256608.56</v>
      </c>
      <c r="O40" s="3"/>
      <c r="P40" s="3">
        <v>40003.97</v>
      </c>
      <c r="Q40" s="20"/>
      <c r="R40" s="31">
        <f t="shared" si="3"/>
        <v>29.532576821268268</v>
      </c>
    </row>
    <row r="41" spans="2:18" ht="12.75">
      <c r="B41" t="s">
        <v>113</v>
      </c>
      <c r="D41" s="43">
        <v>532450</v>
      </c>
      <c r="E41" s="19"/>
      <c r="F41" s="19">
        <v>189327.61</v>
      </c>
      <c r="G41" s="19"/>
      <c r="H41" s="19">
        <v>30479.06</v>
      </c>
      <c r="I41" s="20"/>
      <c r="J41" s="31">
        <f t="shared" si="2"/>
        <v>35.55781951356934</v>
      </c>
      <c r="K41" s="26"/>
      <c r="L41" s="43">
        <v>466620</v>
      </c>
      <c r="M41" s="3"/>
      <c r="N41" s="3">
        <v>166732.57</v>
      </c>
      <c r="O41" s="3"/>
      <c r="P41" s="3">
        <v>29534.62</v>
      </c>
      <c r="Q41" s="20"/>
      <c r="R41" s="31">
        <f t="shared" si="3"/>
        <v>35.73198105524838</v>
      </c>
    </row>
    <row r="42" spans="2:18" ht="12.75">
      <c r="B42" t="s">
        <v>24</v>
      </c>
      <c r="D42" s="43">
        <v>2147800</v>
      </c>
      <c r="E42" s="19"/>
      <c r="F42" s="19">
        <v>1710989</v>
      </c>
      <c r="G42" s="19"/>
      <c r="H42" s="19">
        <v>0</v>
      </c>
      <c r="I42" s="20"/>
      <c r="J42" s="31">
        <f>_xlfn.IFERROR((F42/D42)*100,0)</f>
        <v>79.66239873358786</v>
      </c>
      <c r="K42" s="26"/>
      <c r="L42" s="43">
        <v>2392000</v>
      </c>
      <c r="M42" s="3"/>
      <c r="N42" s="3">
        <v>925553.03</v>
      </c>
      <c r="O42" s="3"/>
      <c r="P42" s="3">
        <v>0</v>
      </c>
      <c r="Q42" s="20"/>
      <c r="R42" s="31">
        <f>_xlfn.IFERROR((N42/L42)*100,0)</f>
        <v>38.6936885451505</v>
      </c>
    </row>
    <row r="43" spans="2:18" ht="12.75">
      <c r="B43" t="s">
        <v>74</v>
      </c>
      <c r="D43" s="43">
        <v>820400</v>
      </c>
      <c r="E43" s="19"/>
      <c r="F43" s="19">
        <v>269708.57</v>
      </c>
      <c r="G43" s="19"/>
      <c r="H43" s="19">
        <v>41765.28</v>
      </c>
      <c r="I43" s="20"/>
      <c r="J43" s="31">
        <f t="shared" si="2"/>
        <v>32.87525231594344</v>
      </c>
      <c r="K43" s="26"/>
      <c r="L43" s="43">
        <v>790280</v>
      </c>
      <c r="M43" s="3"/>
      <c r="N43" s="3">
        <v>272759.59</v>
      </c>
      <c r="O43" s="3"/>
      <c r="P43" s="3">
        <v>46546.43</v>
      </c>
      <c r="Q43" s="20"/>
      <c r="R43" s="31">
        <f t="shared" si="3"/>
        <v>34.51429746418991</v>
      </c>
    </row>
    <row r="44" spans="2:18" ht="12.75">
      <c r="B44" t="s">
        <v>11</v>
      </c>
      <c r="D44" s="43">
        <v>778000</v>
      </c>
      <c r="E44" s="19"/>
      <c r="F44" s="19">
        <v>485876.52</v>
      </c>
      <c r="G44" s="19"/>
      <c r="H44" s="19">
        <v>21362.61</v>
      </c>
      <c r="I44" s="20"/>
      <c r="J44" s="31">
        <f t="shared" si="2"/>
        <v>62.451994858611826</v>
      </c>
      <c r="K44" s="26"/>
      <c r="L44" s="43">
        <v>714000</v>
      </c>
      <c r="M44" s="3"/>
      <c r="N44" s="3">
        <v>375683.04</v>
      </c>
      <c r="O44" s="3"/>
      <c r="P44" s="3">
        <v>11947.54</v>
      </c>
      <c r="Q44" s="20"/>
      <c r="R44" s="31">
        <f t="shared" si="3"/>
        <v>52.616672268907564</v>
      </c>
    </row>
    <row r="45" spans="2:18" ht="12.75">
      <c r="B45" s="21" t="s">
        <v>79</v>
      </c>
      <c r="D45" s="43">
        <v>371000</v>
      </c>
      <c r="E45" s="19"/>
      <c r="F45" s="19">
        <v>263793.75</v>
      </c>
      <c r="G45" s="19"/>
      <c r="H45" s="19">
        <v>93481.25</v>
      </c>
      <c r="I45" s="20"/>
      <c r="J45" s="31">
        <f t="shared" si="2"/>
        <v>71.10343665768194</v>
      </c>
      <c r="K45" s="26"/>
      <c r="L45" s="43">
        <v>549500</v>
      </c>
      <c r="M45" s="3"/>
      <c r="N45" s="3">
        <v>247922</v>
      </c>
      <c r="O45" s="3"/>
      <c r="P45" s="3">
        <v>64442.5</v>
      </c>
      <c r="Q45" s="20"/>
      <c r="R45" s="31">
        <f t="shared" si="3"/>
        <v>45.117743403093726</v>
      </c>
    </row>
    <row r="46" spans="2:18" ht="12.75">
      <c r="B46" t="s">
        <v>75</v>
      </c>
      <c r="D46" s="45">
        <v>4597120</v>
      </c>
      <c r="E46" s="19"/>
      <c r="F46" s="4">
        <v>2646588.36</v>
      </c>
      <c r="G46" s="19"/>
      <c r="H46" s="4">
        <v>71156.17</v>
      </c>
      <c r="I46" s="20"/>
      <c r="J46" s="32">
        <f t="shared" si="2"/>
        <v>57.57057375052206</v>
      </c>
      <c r="K46" s="26"/>
      <c r="L46" s="45">
        <v>6514780</v>
      </c>
      <c r="M46" s="3"/>
      <c r="N46" s="4">
        <v>2285638.67</v>
      </c>
      <c r="O46" s="3"/>
      <c r="P46" s="4">
        <v>408961.16</v>
      </c>
      <c r="Q46" s="20"/>
      <c r="R46" s="32">
        <f t="shared" si="3"/>
        <v>35.083896463119245</v>
      </c>
    </row>
    <row r="47" spans="2:18" s="1" customFormat="1" ht="12.75">
      <c r="B47" s="1" t="s">
        <v>34</v>
      </c>
      <c r="D47" s="37">
        <f>SUM(D25:D46)</f>
        <v>46036260</v>
      </c>
      <c r="E47" s="33"/>
      <c r="F47" s="33">
        <f>SUM(F25:F46)</f>
        <v>21322419.459999997</v>
      </c>
      <c r="G47" s="33"/>
      <c r="H47" s="33">
        <f>SUM(H25:H46)</f>
        <v>2795307.5899999994</v>
      </c>
      <c r="I47" s="46"/>
      <c r="J47" s="34">
        <f>F47/D47</f>
        <v>0.4631657623794808</v>
      </c>
      <c r="K47" s="27"/>
      <c r="L47" s="37">
        <f>SUM(L25:L46)</f>
        <v>48864900</v>
      </c>
      <c r="M47" s="33"/>
      <c r="N47" s="33">
        <f>SUM(N25:N46)</f>
        <v>19926453.28</v>
      </c>
      <c r="O47" s="33"/>
      <c r="P47" s="33">
        <f>SUM(P25:P46)</f>
        <v>2842158.1500000004</v>
      </c>
      <c r="Q47" s="33"/>
      <c r="R47" s="34">
        <f>N47/L47</f>
        <v>0.4077866378525281</v>
      </c>
    </row>
    <row r="49" spans="2:4" ht="12.75">
      <c r="B49" s="48" t="s">
        <v>36</v>
      </c>
      <c r="C49" s="1"/>
      <c r="D49" s="49">
        <f>6/12</f>
        <v>0.5</v>
      </c>
    </row>
    <row r="96" ht="12.75">
      <c r="R96" s="20"/>
    </row>
    <row r="97" ht="12.75">
      <c r="R97" s="20"/>
    </row>
    <row r="98" ht="12.75">
      <c r="R98" s="20"/>
    </row>
    <row r="99" ht="12.75">
      <c r="R99" s="20"/>
    </row>
  </sheetData>
  <sheetProtection/>
  <mergeCells count="4">
    <mergeCell ref="D5:J5"/>
    <mergeCell ref="D21:J21"/>
    <mergeCell ref="L5:R5"/>
    <mergeCell ref="L21:R21"/>
  </mergeCells>
  <printOptions/>
  <pageMargins left="0.5" right="0.5" top="0.25" bottom="0.25" header="0.3" footer="0.5"/>
  <pageSetup firstPageNumber="2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76">
      <selection activeCell="Q72" sqref="Q72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2812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2.57421875" style="3" bestFit="1" customWidth="1"/>
    <col min="9" max="9" width="1.57421875" style="0" customWidth="1"/>
    <col min="10" max="10" width="11.7109375" style="2" customWidth="1"/>
    <col min="11" max="11" width="1.57421875" style="0" customWidth="1"/>
    <col min="12" max="12" width="12.2812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1.57421875" style="0" customWidth="1"/>
    <col min="17" max="17" width="1.7109375" style="0" customWidth="1"/>
    <col min="18" max="18" width="11.7109375" style="0" customWidth="1"/>
  </cols>
  <sheetData>
    <row r="1" spans="1:18" ht="18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" customHeight="1">
      <c r="A2" s="7" t="s">
        <v>33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44166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46</v>
      </c>
      <c r="D11" s="44">
        <v>18776000</v>
      </c>
      <c r="E11" s="84"/>
      <c r="F11" s="84">
        <v>9446640.39</v>
      </c>
      <c r="G11" s="84"/>
      <c r="H11" s="84">
        <v>1555643.22</v>
      </c>
      <c r="I11" s="20"/>
      <c r="J11" s="30">
        <f>F11/D11</f>
        <v>0.5031231566893908</v>
      </c>
      <c r="L11" s="44">
        <v>17532000</v>
      </c>
      <c r="M11" s="84"/>
      <c r="N11" s="84">
        <v>9073376.9</v>
      </c>
      <c r="O11" s="84"/>
      <c r="P11" s="84">
        <v>1517475.91</v>
      </c>
      <c r="Q11" s="20"/>
      <c r="R11" s="30">
        <f>N11/L11</f>
        <v>0.5175323351585672</v>
      </c>
    </row>
    <row r="12" spans="2:18" ht="12.75">
      <c r="B12" t="s">
        <v>47</v>
      </c>
      <c r="D12" s="43">
        <v>20466000</v>
      </c>
      <c r="F12" s="3">
        <v>10964366.33</v>
      </c>
      <c r="H12" s="3">
        <v>1657457.02</v>
      </c>
      <c r="I12" s="20"/>
      <c r="J12" s="31">
        <f aca="true" t="shared" si="0" ref="J12:J21">(F12/D12)*100</f>
        <v>53.57356752662953</v>
      </c>
      <c r="L12" s="43">
        <v>19493000</v>
      </c>
      <c r="M12" s="3"/>
      <c r="N12" s="3">
        <v>10226094.06</v>
      </c>
      <c r="O12" s="3"/>
      <c r="P12" s="3">
        <v>1747317.95</v>
      </c>
      <c r="Q12" s="20"/>
      <c r="R12" s="31">
        <f>(N12/L12)*100</f>
        <v>52.46033991689325</v>
      </c>
    </row>
    <row r="13" spans="2:18" ht="12.75" customHeight="1">
      <c r="B13" t="s">
        <v>48</v>
      </c>
      <c r="D13" s="43">
        <v>0</v>
      </c>
      <c r="F13" s="3">
        <v>0</v>
      </c>
      <c r="H13" s="3">
        <v>0</v>
      </c>
      <c r="I13" s="20"/>
      <c r="J13" s="31">
        <f>_xlfn.IFERROR((F13/D13)*100,0)</f>
        <v>0</v>
      </c>
      <c r="L13" s="43">
        <v>40000</v>
      </c>
      <c r="M13" s="3"/>
      <c r="N13" s="3">
        <v>25384.64</v>
      </c>
      <c r="O13" s="3"/>
      <c r="P13" s="3">
        <v>7104.28</v>
      </c>
      <c r="Q13" s="20"/>
      <c r="R13" s="31">
        <f>_xlfn.IFERROR((N13/L13)*100,0)</f>
        <v>63.4616</v>
      </c>
    </row>
    <row r="14" spans="2:18" ht="12.75">
      <c r="B14" t="s">
        <v>76</v>
      </c>
      <c r="D14" s="43">
        <v>220000</v>
      </c>
      <c r="F14" s="3">
        <v>82025.8</v>
      </c>
      <c r="H14" s="3">
        <v>10419.56</v>
      </c>
      <c r="I14" s="20"/>
      <c r="J14" s="31">
        <f t="shared" si="0"/>
        <v>37.28445454545455</v>
      </c>
      <c r="L14" s="43">
        <v>173000</v>
      </c>
      <c r="M14" s="3"/>
      <c r="N14" s="3">
        <v>116323.04</v>
      </c>
      <c r="O14" s="3"/>
      <c r="P14" s="3">
        <v>14282.5</v>
      </c>
      <c r="Q14" s="20"/>
      <c r="R14" s="31">
        <f aca="true" t="shared" si="1" ref="R14:R21">(N14/L14)*100</f>
        <v>67.23875144508669</v>
      </c>
    </row>
    <row r="15" spans="2:18" ht="12.75">
      <c r="B15" t="s">
        <v>49</v>
      </c>
      <c r="D15" s="43">
        <v>775000</v>
      </c>
      <c r="F15" s="3">
        <v>459430.07</v>
      </c>
      <c r="H15" s="3">
        <v>75678.56</v>
      </c>
      <c r="I15" s="20"/>
      <c r="J15" s="31">
        <f t="shared" si="0"/>
        <v>59.281299354838715</v>
      </c>
      <c r="L15" s="43">
        <v>800000</v>
      </c>
      <c r="M15" s="3"/>
      <c r="N15" s="3">
        <v>406155.52</v>
      </c>
      <c r="O15" s="3"/>
      <c r="P15" s="3">
        <v>126669.46</v>
      </c>
      <c r="Q15" s="20"/>
      <c r="R15" s="31">
        <f t="shared" si="1"/>
        <v>50.769439999999996</v>
      </c>
    </row>
    <row r="16" spans="2:18" ht="12.75">
      <c r="B16" t="s">
        <v>77</v>
      </c>
      <c r="D16" s="43">
        <v>265000</v>
      </c>
      <c r="F16" s="3">
        <v>160669.97</v>
      </c>
      <c r="H16" s="3">
        <v>16099.97</v>
      </c>
      <c r="I16" s="20"/>
      <c r="J16" s="31">
        <f t="shared" si="0"/>
        <v>60.63017735849057</v>
      </c>
      <c r="L16" s="43">
        <v>255000</v>
      </c>
      <c r="M16" s="3"/>
      <c r="N16" s="3">
        <v>120361.93</v>
      </c>
      <c r="O16" s="3"/>
      <c r="P16" s="3">
        <v>17342.22</v>
      </c>
      <c r="Q16" s="20"/>
      <c r="R16" s="31">
        <f t="shared" si="1"/>
        <v>47.200756862745095</v>
      </c>
    </row>
    <row r="17" spans="2:18" ht="12.75">
      <c r="B17" t="s">
        <v>50</v>
      </c>
      <c r="D17" s="43">
        <v>345000</v>
      </c>
      <c r="F17" s="3">
        <v>142515.43</v>
      </c>
      <c r="H17" s="3">
        <v>14780.31</v>
      </c>
      <c r="I17" s="20"/>
      <c r="J17" s="31">
        <f t="shared" si="0"/>
        <v>41.30882028985507</v>
      </c>
      <c r="L17" s="43">
        <v>345000</v>
      </c>
      <c r="M17" s="3"/>
      <c r="N17" s="3">
        <v>111238.62</v>
      </c>
      <c r="O17" s="3"/>
      <c r="P17" s="3">
        <v>46500.25</v>
      </c>
      <c r="Q17" s="20"/>
      <c r="R17" s="31">
        <f t="shared" si="1"/>
        <v>32.24307826086956</v>
      </c>
    </row>
    <row r="18" spans="2:18" ht="12.75">
      <c r="B18" t="s">
        <v>45</v>
      </c>
      <c r="D18" s="43">
        <v>100000</v>
      </c>
      <c r="F18" s="3">
        <v>3284.73</v>
      </c>
      <c r="H18" s="3">
        <v>395.29</v>
      </c>
      <c r="I18" s="20"/>
      <c r="J18" s="31">
        <f t="shared" si="0"/>
        <v>3.28473</v>
      </c>
      <c r="L18" s="43">
        <v>200000</v>
      </c>
      <c r="M18" s="3"/>
      <c r="N18" s="3">
        <v>16976.19</v>
      </c>
      <c r="O18" s="3"/>
      <c r="P18" s="3">
        <v>1302.08</v>
      </c>
      <c r="Q18" s="20"/>
      <c r="R18" s="31">
        <f t="shared" si="1"/>
        <v>8.488095</v>
      </c>
    </row>
    <row r="19" spans="2:18" ht="12.75">
      <c r="B19" t="s">
        <v>1</v>
      </c>
      <c r="D19" s="43">
        <v>694000</v>
      </c>
      <c r="F19" s="3">
        <v>365318.24</v>
      </c>
      <c r="H19" s="3">
        <v>31948.25</v>
      </c>
      <c r="I19" s="20"/>
      <c r="J19" s="31">
        <f>(F19/D19)*100</f>
        <v>52.63951585014409</v>
      </c>
      <c r="L19" s="43">
        <v>670000</v>
      </c>
      <c r="M19" s="3"/>
      <c r="N19" s="3">
        <v>376275.52</v>
      </c>
      <c r="O19" s="3"/>
      <c r="P19" s="3">
        <v>120979.84</v>
      </c>
      <c r="Q19" s="20"/>
      <c r="R19" s="31">
        <f t="shared" si="1"/>
        <v>56.16052537313433</v>
      </c>
    </row>
    <row r="20" spans="2:18" ht="12.75" customHeight="1">
      <c r="B20" t="s">
        <v>92</v>
      </c>
      <c r="D20" s="43">
        <v>621400</v>
      </c>
      <c r="F20" s="3">
        <v>621400</v>
      </c>
      <c r="H20" s="3">
        <v>0</v>
      </c>
      <c r="I20" s="20"/>
      <c r="J20" s="31">
        <f>_xlfn.IFERROR((F20/D20)*100,0)</f>
        <v>100</v>
      </c>
      <c r="L20" s="43">
        <v>406000</v>
      </c>
      <c r="M20" s="3"/>
      <c r="N20" s="3">
        <v>406000</v>
      </c>
      <c r="O20" s="3"/>
      <c r="P20" s="3">
        <v>0</v>
      </c>
      <c r="Q20" s="20"/>
      <c r="R20" s="31">
        <f>_xlfn.IFERROR((N20/L20)*100,0)</f>
        <v>100</v>
      </c>
    </row>
    <row r="21" spans="2:18" ht="12.75">
      <c r="B21" t="s">
        <v>51</v>
      </c>
      <c r="D21" s="45">
        <v>-4080000</v>
      </c>
      <c r="F21" s="4">
        <v>4144595.21</v>
      </c>
      <c r="H21" s="4">
        <v>-340000</v>
      </c>
      <c r="I21" s="20"/>
      <c r="J21" s="32">
        <f t="shared" si="0"/>
        <v>-101.58321593137254</v>
      </c>
      <c r="L21" s="45">
        <v>-3970000</v>
      </c>
      <c r="M21" s="3"/>
      <c r="N21" s="4">
        <v>-1985200</v>
      </c>
      <c r="O21" s="3"/>
      <c r="P21" s="4">
        <v>-330800</v>
      </c>
      <c r="Q21" s="20"/>
      <c r="R21" s="31">
        <f t="shared" si="1"/>
        <v>50.005037783375315</v>
      </c>
    </row>
    <row r="22" spans="2:18" s="1" customFormat="1" ht="12.75">
      <c r="B22" s="1" t="s">
        <v>2</v>
      </c>
      <c r="D22" s="37">
        <f>SUM(D11:D21)</f>
        <v>38182400</v>
      </c>
      <c r="E22" s="33"/>
      <c r="F22" s="33">
        <f>SUM(F11:F21)</f>
        <v>26390246.169999998</v>
      </c>
      <c r="G22" s="33"/>
      <c r="H22" s="33">
        <f>SUM(H11:H21)</f>
        <v>3022422.1800000006</v>
      </c>
      <c r="I22" s="46"/>
      <c r="J22" s="34">
        <f>F22/D22</f>
        <v>0.6911625819749413</v>
      </c>
      <c r="L22" s="37">
        <f>SUM(L11:L21)</f>
        <v>35944000</v>
      </c>
      <c r="M22" s="33"/>
      <c r="N22" s="33">
        <f>SUM(N11:N21)</f>
        <v>18892986.42</v>
      </c>
      <c r="O22" s="33"/>
      <c r="P22" s="33">
        <f>SUM(P11:P21)</f>
        <v>3268174.4899999998</v>
      </c>
      <c r="Q22" s="46"/>
      <c r="R22" s="79">
        <f>(N22/L22)</f>
        <v>0.5256228138215001</v>
      </c>
    </row>
    <row r="23" spans="12:18" ht="12.75">
      <c r="L23" s="3"/>
      <c r="M23" s="3"/>
      <c r="N23" s="3"/>
      <c r="O23" s="3"/>
      <c r="P23" s="3"/>
      <c r="R23" s="2"/>
    </row>
    <row r="24" spans="12:18" ht="12.75">
      <c r="L24" s="3"/>
      <c r="M24" s="3"/>
      <c r="N24" s="3"/>
      <c r="O24" s="3"/>
      <c r="P24" s="3"/>
      <c r="R24" s="2"/>
    </row>
    <row r="25" spans="4:18" ht="12.75">
      <c r="D25" s="89" t="str">
        <f>'General Fund'!$D$5</f>
        <v>Fiscal Year 2021-2022</v>
      </c>
      <c r="E25" s="90"/>
      <c r="F25" s="90"/>
      <c r="G25" s="90"/>
      <c r="H25" s="90"/>
      <c r="I25" s="90"/>
      <c r="J25" s="91"/>
      <c r="L25" s="92" t="str">
        <f>'General Fund'!$L$5</f>
        <v>Prior Fiscal Year 2020-2021</v>
      </c>
      <c r="M25" s="93"/>
      <c r="N25" s="93"/>
      <c r="O25" s="93"/>
      <c r="P25" s="93"/>
      <c r="Q25" s="93"/>
      <c r="R25" s="94"/>
    </row>
    <row r="26" spans="4:18" ht="12.75">
      <c r="D26" s="39" t="s">
        <v>16</v>
      </c>
      <c r="E26" s="24"/>
      <c r="F26" s="24" t="s">
        <v>14</v>
      </c>
      <c r="G26" s="24"/>
      <c r="H26" s="24" t="s">
        <v>16</v>
      </c>
      <c r="I26" s="25"/>
      <c r="J26" s="40" t="s">
        <v>18</v>
      </c>
      <c r="L26" s="82">
        <v>44166</v>
      </c>
      <c r="M26" s="53"/>
      <c r="N26" s="53"/>
      <c r="O26" s="53"/>
      <c r="P26" s="53"/>
      <c r="Q26" s="52"/>
      <c r="R26" s="54" t="s">
        <v>18</v>
      </c>
    </row>
    <row r="27" spans="4:18" ht="12.75">
      <c r="D27" s="41" t="s">
        <v>13</v>
      </c>
      <c r="E27" s="5"/>
      <c r="F27" s="5" t="s">
        <v>15</v>
      </c>
      <c r="G27" s="5"/>
      <c r="H27" s="5" t="s">
        <v>17</v>
      </c>
      <c r="I27" s="6"/>
      <c r="J27" s="42" t="s">
        <v>19</v>
      </c>
      <c r="L27" s="41" t="s">
        <v>13</v>
      </c>
      <c r="M27" s="5"/>
      <c r="N27" s="5" t="s">
        <v>14</v>
      </c>
      <c r="O27" s="5"/>
      <c r="P27" s="5" t="s">
        <v>126</v>
      </c>
      <c r="Q27" s="6"/>
      <c r="R27" s="42" t="s">
        <v>19</v>
      </c>
    </row>
    <row r="28" spans="1:18" ht="12.75">
      <c r="A28" s="1" t="s">
        <v>3</v>
      </c>
      <c r="D28" s="43"/>
      <c r="E28" s="19"/>
      <c r="F28" s="19"/>
      <c r="G28" s="19"/>
      <c r="H28" s="19"/>
      <c r="I28" s="20"/>
      <c r="J28" s="30"/>
      <c r="L28" s="43"/>
      <c r="M28" s="19"/>
      <c r="N28" s="19"/>
      <c r="O28" s="19"/>
      <c r="P28" s="19"/>
      <c r="Q28" s="20"/>
      <c r="R28" s="30"/>
    </row>
    <row r="29" spans="2:18" ht="12.75">
      <c r="B29" t="s">
        <v>124</v>
      </c>
      <c r="D29" s="44">
        <v>3008770</v>
      </c>
      <c r="E29" s="84"/>
      <c r="F29" s="84">
        <v>1322012.95</v>
      </c>
      <c r="G29" s="84"/>
      <c r="H29" s="84">
        <v>214046.2</v>
      </c>
      <c r="I29" s="20"/>
      <c r="J29" s="30">
        <f>F29/D29</f>
        <v>0.43938651010213475</v>
      </c>
      <c r="L29" s="44">
        <v>2847930</v>
      </c>
      <c r="M29" s="84"/>
      <c r="N29" s="84">
        <v>1265813.56</v>
      </c>
      <c r="O29" s="84"/>
      <c r="P29" s="84">
        <v>250069.32</v>
      </c>
      <c r="Q29" s="20"/>
      <c r="R29" s="30">
        <f>N29/L29</f>
        <v>0.44446793284947317</v>
      </c>
    </row>
    <row r="30" spans="2:18" ht="12.75">
      <c r="B30" t="s">
        <v>20</v>
      </c>
      <c r="D30" s="43">
        <v>1585150</v>
      </c>
      <c r="E30" s="84"/>
      <c r="F30" s="3">
        <v>648282.68</v>
      </c>
      <c r="H30" s="3">
        <v>90361.56</v>
      </c>
      <c r="I30" s="20"/>
      <c r="J30" s="31">
        <f>(F30/D30)*100</f>
        <v>40.89724505567297</v>
      </c>
      <c r="L30" s="43">
        <v>1293250</v>
      </c>
      <c r="M30" s="84"/>
      <c r="N30" s="3">
        <v>627396.78</v>
      </c>
      <c r="O30" s="3"/>
      <c r="P30" s="3">
        <v>95740.96</v>
      </c>
      <c r="Q30" s="20"/>
      <c r="R30" s="31">
        <f>(N30/L30)*100</f>
        <v>48.513186158901995</v>
      </c>
    </row>
    <row r="31" spans="2:18" ht="12.75">
      <c r="B31" t="s">
        <v>21</v>
      </c>
      <c r="D31" s="43">
        <v>5780270</v>
      </c>
      <c r="F31" s="3">
        <v>3028345.54</v>
      </c>
      <c r="H31" s="3">
        <v>948419.89</v>
      </c>
      <c r="I31" s="20"/>
      <c r="J31" s="31">
        <f aca="true" t="shared" si="2" ref="J31:J39">(F31/D31)*100</f>
        <v>52.39107411937505</v>
      </c>
      <c r="L31" s="43">
        <v>5369560</v>
      </c>
      <c r="M31" s="3"/>
      <c r="N31" s="3">
        <v>2348235.03</v>
      </c>
      <c r="O31" s="3"/>
      <c r="P31" s="3">
        <v>372698.96</v>
      </c>
      <c r="Q31" s="20"/>
      <c r="R31" s="31">
        <f aca="true" t="shared" si="3" ref="R31:R39">(N31/L31)*100</f>
        <v>43.732354792571456</v>
      </c>
    </row>
    <row r="32" spans="2:18" ht="12.75">
      <c r="B32" t="s">
        <v>22</v>
      </c>
      <c r="D32" s="43">
        <v>2590100</v>
      </c>
      <c r="F32" s="3">
        <v>1079873.26</v>
      </c>
      <c r="H32" s="3">
        <v>151528.93</v>
      </c>
      <c r="I32" s="20"/>
      <c r="J32" s="31">
        <f t="shared" si="2"/>
        <v>41.692338519748276</v>
      </c>
      <c r="L32" s="43">
        <v>2248980</v>
      </c>
      <c r="M32" s="3"/>
      <c r="N32" s="3">
        <v>955330.9</v>
      </c>
      <c r="O32" s="3"/>
      <c r="P32" s="3">
        <v>147744.9</v>
      </c>
      <c r="Q32" s="20"/>
      <c r="R32" s="31">
        <f t="shared" si="3"/>
        <v>42.47840798939964</v>
      </c>
    </row>
    <row r="33" spans="2:18" ht="12.75">
      <c r="B33" t="s">
        <v>23</v>
      </c>
      <c r="D33" s="43">
        <v>1858680</v>
      </c>
      <c r="F33" s="3">
        <v>999751.08</v>
      </c>
      <c r="H33" s="3">
        <v>90356.08</v>
      </c>
      <c r="I33" s="20"/>
      <c r="J33" s="31">
        <f t="shared" si="2"/>
        <v>53.788230357027565</v>
      </c>
      <c r="L33" s="43">
        <v>2045650</v>
      </c>
      <c r="M33" s="3"/>
      <c r="N33" s="3">
        <v>910967.54</v>
      </c>
      <c r="O33" s="3"/>
      <c r="P33" s="3">
        <v>107163.73</v>
      </c>
      <c r="Q33" s="20"/>
      <c r="R33" s="31">
        <f t="shared" si="3"/>
        <v>44.531935570601036</v>
      </c>
    </row>
    <row r="34" spans="2:18" ht="12.75">
      <c r="B34" t="s">
        <v>62</v>
      </c>
      <c r="D34" s="43">
        <v>2400890</v>
      </c>
      <c r="F34" s="3">
        <v>1002905.82</v>
      </c>
      <c r="H34" s="3">
        <v>174740.97</v>
      </c>
      <c r="I34" s="20"/>
      <c r="J34" s="31">
        <f t="shared" si="2"/>
        <v>41.7722519565661</v>
      </c>
      <c r="L34" s="43">
        <v>2240420</v>
      </c>
      <c r="M34" s="3"/>
      <c r="N34" s="3">
        <v>993920.42</v>
      </c>
      <c r="O34" s="3"/>
      <c r="P34" s="3">
        <v>203383.33</v>
      </c>
      <c r="Q34" s="20"/>
      <c r="R34" s="31">
        <f t="shared" si="3"/>
        <v>44.36312923469707</v>
      </c>
    </row>
    <row r="35" spans="2:18" ht="12.75">
      <c r="B35" t="s">
        <v>63</v>
      </c>
      <c r="D35" s="43">
        <v>1520520</v>
      </c>
      <c r="F35" s="3">
        <v>646681.92</v>
      </c>
      <c r="H35" s="3">
        <v>109877.7</v>
      </c>
      <c r="I35" s="20"/>
      <c r="J35" s="31">
        <f t="shared" si="2"/>
        <v>42.530313313866316</v>
      </c>
      <c r="L35" s="43">
        <v>1442010</v>
      </c>
      <c r="M35" s="3"/>
      <c r="N35" s="3">
        <v>652855.69</v>
      </c>
      <c r="O35" s="3"/>
      <c r="P35" s="3">
        <v>115753.9</v>
      </c>
      <c r="Q35" s="20"/>
      <c r="R35" s="31">
        <f t="shared" si="3"/>
        <v>45.27400572811561</v>
      </c>
    </row>
    <row r="36" spans="2:18" ht="12.75">
      <c r="B36" s="21" t="s">
        <v>80</v>
      </c>
      <c r="D36" s="43">
        <v>9609500</v>
      </c>
      <c r="F36" s="3">
        <v>4548727.01</v>
      </c>
      <c r="H36" s="3">
        <v>788015.87</v>
      </c>
      <c r="I36" s="19"/>
      <c r="J36" s="31">
        <f t="shared" si="2"/>
        <v>47.33573037098704</v>
      </c>
      <c r="L36" s="43">
        <v>9288000</v>
      </c>
      <c r="M36" s="3"/>
      <c r="N36" s="3">
        <v>5442388.1</v>
      </c>
      <c r="O36" s="3"/>
      <c r="P36" s="3">
        <v>1020465.35</v>
      </c>
      <c r="Q36" s="19"/>
      <c r="R36" s="31">
        <f t="shared" si="3"/>
        <v>58.59590977605512</v>
      </c>
    </row>
    <row r="37" spans="2:18" ht="12.75">
      <c r="B37" s="21" t="s">
        <v>74</v>
      </c>
      <c r="D37" s="43">
        <v>344100</v>
      </c>
      <c r="F37" s="3">
        <v>45960.89</v>
      </c>
      <c r="H37" s="3">
        <v>7063.69</v>
      </c>
      <c r="I37" s="20"/>
      <c r="J37" s="31">
        <f t="shared" si="2"/>
        <v>13.35684103458297</v>
      </c>
      <c r="L37" s="43">
        <v>321990</v>
      </c>
      <c r="M37" s="3"/>
      <c r="N37" s="3">
        <v>59632.45</v>
      </c>
      <c r="O37" s="3"/>
      <c r="P37" s="3">
        <v>12330.89</v>
      </c>
      <c r="Q37" s="20"/>
      <c r="R37" s="31">
        <f t="shared" si="3"/>
        <v>18.51996956427218</v>
      </c>
    </row>
    <row r="38" spans="2:18" ht="12.75">
      <c r="B38" t="s">
        <v>11</v>
      </c>
      <c r="D38" s="43">
        <v>575000</v>
      </c>
      <c r="F38" s="3">
        <v>264994.01</v>
      </c>
      <c r="H38" s="3">
        <v>2183.77</v>
      </c>
      <c r="I38" s="20"/>
      <c r="J38" s="31">
        <f t="shared" si="2"/>
        <v>46.0859147826087</v>
      </c>
      <c r="L38" s="43">
        <v>465000</v>
      </c>
      <c r="M38" s="3"/>
      <c r="N38" s="3">
        <v>267516.18</v>
      </c>
      <c r="O38" s="3"/>
      <c r="P38" s="3">
        <v>18287.61</v>
      </c>
      <c r="Q38" s="20"/>
      <c r="R38" s="31">
        <f t="shared" si="3"/>
        <v>57.530361290322574</v>
      </c>
    </row>
    <row r="39" spans="2:18" ht="12.75">
      <c r="B39" s="21" t="s">
        <v>75</v>
      </c>
      <c r="D39" s="45">
        <v>8909420</v>
      </c>
      <c r="F39" s="4">
        <v>10502183.68</v>
      </c>
      <c r="H39" s="4">
        <v>546304.47</v>
      </c>
      <c r="I39" s="20"/>
      <c r="J39" s="32">
        <f t="shared" si="2"/>
        <v>117.87729930792352</v>
      </c>
      <c r="L39" s="45">
        <v>8381210</v>
      </c>
      <c r="M39" s="3"/>
      <c r="N39" s="4">
        <v>3957087.54</v>
      </c>
      <c r="O39" s="3"/>
      <c r="P39" s="4">
        <v>692818.99</v>
      </c>
      <c r="Q39" s="20"/>
      <c r="R39" s="31">
        <f t="shared" si="3"/>
        <v>47.213797769057216</v>
      </c>
    </row>
    <row r="40" spans="2:18" s="1" customFormat="1" ht="12.75">
      <c r="B40" s="1" t="s">
        <v>12</v>
      </c>
      <c r="D40" s="37">
        <f>SUM(D29:D39)</f>
        <v>38182400</v>
      </c>
      <c r="E40" s="33"/>
      <c r="F40" s="33">
        <f>SUM(F29:F39)</f>
        <v>24089718.84</v>
      </c>
      <c r="G40" s="33"/>
      <c r="H40" s="33">
        <f>SUM(H29:H39)</f>
        <v>3122899.13</v>
      </c>
      <c r="I40" s="46"/>
      <c r="J40" s="34">
        <f>F40/D40</f>
        <v>0.6309115938233322</v>
      </c>
      <c r="L40" s="37">
        <f>SUM(L29:L39)</f>
        <v>35944000</v>
      </c>
      <c r="M40" s="33"/>
      <c r="N40" s="33">
        <f>SUM(N29:N39)</f>
        <v>17481144.189999998</v>
      </c>
      <c r="O40" s="33"/>
      <c r="P40" s="33">
        <f>SUM(P29:P39)</f>
        <v>3036457.9399999995</v>
      </c>
      <c r="Q40" s="46"/>
      <c r="R40" s="79">
        <f>N40/L40</f>
        <v>0.486343873525484</v>
      </c>
    </row>
    <row r="42" spans="2:5" ht="12.75">
      <c r="B42" s="48" t="s">
        <v>36</v>
      </c>
      <c r="C42" s="50"/>
      <c r="D42" s="49">
        <f>'General Fund'!D49</f>
        <v>0.5</v>
      </c>
      <c r="E42"/>
    </row>
  </sheetData>
  <sheetProtection/>
  <mergeCells count="4">
    <mergeCell ref="D7:J7"/>
    <mergeCell ref="L7:R7"/>
    <mergeCell ref="D25:J25"/>
    <mergeCell ref="L25:R25"/>
  </mergeCells>
  <printOptions/>
  <pageMargins left="0.5" right="0.5" top="0.25" bottom="0.25" header="0.3" footer="0.5"/>
  <pageSetup firstPageNumber="4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zoomScalePageLayoutView="0" workbookViewId="0" topLeftCell="A73">
      <selection activeCell="S98" sqref="S98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5742187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customWidth="1"/>
    <col min="13" max="13" width="1.57421875" style="0" customWidth="1"/>
    <col min="14" max="14" width="13.8515625" style="0" customWidth="1"/>
    <col min="15" max="15" width="1.57421875" style="0" customWidth="1"/>
    <col min="16" max="16" width="11.57421875" style="0" customWidth="1"/>
    <col min="17" max="17" width="1.57421875" style="0" customWidth="1"/>
    <col min="18" max="18" width="11.71093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35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K7" s="20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44166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40</v>
      </c>
      <c r="D11" s="44">
        <v>1579500</v>
      </c>
      <c r="E11" s="23"/>
      <c r="F11" s="23">
        <v>775783.46</v>
      </c>
      <c r="G11" s="23"/>
      <c r="H11" s="23">
        <v>131597.08</v>
      </c>
      <c r="I11" s="20"/>
      <c r="J11" s="30">
        <f>F11/D11</f>
        <v>0.4911576194998417</v>
      </c>
      <c r="L11" s="44">
        <v>1351000</v>
      </c>
      <c r="M11" s="84"/>
      <c r="N11" s="84">
        <v>706188.72</v>
      </c>
      <c r="O11" s="84"/>
      <c r="P11" s="84">
        <v>133891.78</v>
      </c>
      <c r="Q11" s="20"/>
      <c r="R11" s="30">
        <f>N11/L11</f>
        <v>0.5227155588452997</v>
      </c>
    </row>
    <row r="12" spans="2:18" ht="12.75">
      <c r="B12" t="s">
        <v>45</v>
      </c>
      <c r="D12" s="43">
        <v>1000</v>
      </c>
      <c r="E12" s="19"/>
      <c r="F12" s="19">
        <v>232.79</v>
      </c>
      <c r="G12" s="19"/>
      <c r="H12" s="19">
        <v>40.67</v>
      </c>
      <c r="I12" s="20"/>
      <c r="J12" s="31">
        <f>(F12/D12)*100</f>
        <v>23.279</v>
      </c>
      <c r="L12" s="43">
        <v>1500</v>
      </c>
      <c r="M12" s="3"/>
      <c r="N12" s="3">
        <v>215.16</v>
      </c>
      <c r="O12" s="3"/>
      <c r="P12" s="3">
        <v>36.32</v>
      </c>
      <c r="Q12" s="20"/>
      <c r="R12" s="31">
        <f>(N12/L12)*100</f>
        <v>14.343999999999998</v>
      </c>
    </row>
    <row r="13" spans="2:18" ht="12.75">
      <c r="B13" s="21" t="s">
        <v>1</v>
      </c>
      <c r="D13" s="43">
        <v>17500</v>
      </c>
      <c r="E13" s="19"/>
      <c r="F13" s="19">
        <v>7233.17</v>
      </c>
      <c r="G13" s="19"/>
      <c r="H13" s="19">
        <v>930</v>
      </c>
      <c r="I13" s="20"/>
      <c r="J13" s="31">
        <f>(F13/D13)*100</f>
        <v>41.3324</v>
      </c>
      <c r="L13" s="43">
        <v>12500</v>
      </c>
      <c r="M13" s="3"/>
      <c r="N13" s="3">
        <v>47690.09</v>
      </c>
      <c r="O13" s="3"/>
      <c r="P13" s="3">
        <v>2500</v>
      </c>
      <c r="Q13" s="20"/>
      <c r="R13" s="31">
        <f>(N13/L13)*100</f>
        <v>381.52072</v>
      </c>
    </row>
    <row r="14" spans="2:18" ht="12.75">
      <c r="B14" s="21" t="s">
        <v>78</v>
      </c>
      <c r="D14" s="45">
        <v>65000</v>
      </c>
      <c r="E14" s="19"/>
      <c r="F14" s="4">
        <v>0</v>
      </c>
      <c r="G14" s="19"/>
      <c r="H14" s="4">
        <v>0</v>
      </c>
      <c r="I14" s="20"/>
      <c r="J14" s="32">
        <f>(F14/D14)*100</f>
        <v>0</v>
      </c>
      <c r="L14" s="45">
        <v>65000</v>
      </c>
      <c r="M14" s="3"/>
      <c r="N14" s="4">
        <v>65000</v>
      </c>
      <c r="O14" s="3"/>
      <c r="P14" s="4">
        <v>65000</v>
      </c>
      <c r="Q14" s="20"/>
      <c r="R14" s="31">
        <f>(N14/L14)*100</f>
        <v>100</v>
      </c>
    </row>
    <row r="15" spans="2:18" s="1" customFormat="1" ht="12.75">
      <c r="B15" s="1" t="s">
        <v>2</v>
      </c>
      <c r="D15" s="37">
        <f>SUM(D11:D14)</f>
        <v>1663000</v>
      </c>
      <c r="E15" s="33"/>
      <c r="F15" s="33">
        <f>SUM(F11:F14)</f>
        <v>783249.42</v>
      </c>
      <c r="G15" s="33"/>
      <c r="H15" s="33">
        <f>SUM(H11:H14)</f>
        <v>132567.75</v>
      </c>
      <c r="I15" s="46"/>
      <c r="J15" s="34">
        <f>F15/D15</f>
        <v>0.4709858208057727</v>
      </c>
      <c r="L15" s="37">
        <f>SUM(L11:L14)</f>
        <v>1430000</v>
      </c>
      <c r="M15" s="33"/>
      <c r="N15" s="33">
        <f>SUM(N11:N14)</f>
        <v>819093.97</v>
      </c>
      <c r="O15" s="33"/>
      <c r="P15" s="33">
        <f>SUM(P11:P14)</f>
        <v>201428.1</v>
      </c>
      <c r="Q15" s="46"/>
      <c r="R15" s="79">
        <f>N15/L15</f>
        <v>0.572792986013986</v>
      </c>
    </row>
    <row r="16" spans="12:18" ht="12.75">
      <c r="L16" s="3"/>
      <c r="M16" s="3"/>
      <c r="N16" s="3"/>
      <c r="O16" s="3"/>
      <c r="P16" s="3"/>
      <c r="R16" s="2"/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K18" s="20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44166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81</v>
      </c>
      <c r="D22" s="44">
        <v>834410</v>
      </c>
      <c r="E22" s="23"/>
      <c r="F22" s="23">
        <v>365966.74</v>
      </c>
      <c r="G22" s="23"/>
      <c r="H22" s="23">
        <v>57798.65</v>
      </c>
      <c r="I22" s="20"/>
      <c r="J22" s="30">
        <f>F22/D22</f>
        <v>0.43859342529451945</v>
      </c>
      <c r="L22" s="44">
        <v>783770</v>
      </c>
      <c r="M22" s="84"/>
      <c r="N22" s="84">
        <v>372947.58</v>
      </c>
      <c r="O22" s="84"/>
      <c r="P22" s="84">
        <v>54060.33</v>
      </c>
      <c r="Q22" s="20"/>
      <c r="R22" s="30">
        <f>N22/L22</f>
        <v>0.4758380392206898</v>
      </c>
    </row>
    <row r="23" spans="2:18" ht="12.75">
      <c r="B23" t="s">
        <v>24</v>
      </c>
      <c r="D23" s="43">
        <v>522900</v>
      </c>
      <c r="E23" s="19"/>
      <c r="F23" s="19">
        <v>176251.86</v>
      </c>
      <c r="G23" s="19"/>
      <c r="H23" s="19">
        <v>54472.22</v>
      </c>
      <c r="I23" s="20"/>
      <c r="J23" s="31">
        <f>(F23/D23)*100</f>
        <v>33.70660929432013</v>
      </c>
      <c r="L23" s="43">
        <v>332800</v>
      </c>
      <c r="M23" s="3"/>
      <c r="N23" s="3">
        <v>182646.82</v>
      </c>
      <c r="O23" s="3"/>
      <c r="P23" s="3">
        <v>29875.12</v>
      </c>
      <c r="Q23" s="20"/>
      <c r="R23" s="31">
        <f>(N23/L23)*100</f>
        <v>54.88185697115385</v>
      </c>
    </row>
    <row r="24" spans="2:18" ht="12.75">
      <c r="B24" s="21" t="s">
        <v>74</v>
      </c>
      <c r="D24" s="43">
        <v>12690</v>
      </c>
      <c r="E24" s="19"/>
      <c r="F24" s="19">
        <v>10153.34</v>
      </c>
      <c r="G24" s="19"/>
      <c r="H24" s="19">
        <v>1431.18</v>
      </c>
      <c r="I24" s="20"/>
      <c r="J24" s="31">
        <f>(F24/D24)*100</f>
        <v>80.01055949566587</v>
      </c>
      <c r="L24" s="43">
        <v>22230</v>
      </c>
      <c r="M24" s="3"/>
      <c r="N24" s="3">
        <v>10128.81</v>
      </c>
      <c r="O24" s="3"/>
      <c r="P24" s="3">
        <v>1431.18</v>
      </c>
      <c r="Q24" s="20"/>
      <c r="R24" s="31">
        <f>(N24/L24)*100</f>
        <v>45.563697705802966</v>
      </c>
    </row>
    <row r="25" spans="2:18" ht="12.75">
      <c r="B25" s="21" t="s">
        <v>11</v>
      </c>
      <c r="D25" s="43">
        <v>13000</v>
      </c>
      <c r="E25" s="19"/>
      <c r="F25" s="19">
        <v>7293.61</v>
      </c>
      <c r="G25" s="19"/>
      <c r="H25" s="19">
        <v>0</v>
      </c>
      <c r="I25" s="20"/>
      <c r="J25" s="31">
        <f>(F25/D25)*100</f>
        <v>56.104692307692304</v>
      </c>
      <c r="L25" s="43">
        <v>11200</v>
      </c>
      <c r="M25" s="3"/>
      <c r="N25" s="3">
        <v>5582.82</v>
      </c>
      <c r="O25" s="3"/>
      <c r="P25" s="3">
        <v>0</v>
      </c>
      <c r="Q25" s="20"/>
      <c r="R25" s="31">
        <f>(N25/L25)*100</f>
        <v>49.84660714285714</v>
      </c>
    </row>
    <row r="26" spans="2:18" ht="12.75">
      <c r="B26" s="21" t="s">
        <v>75</v>
      </c>
      <c r="D26" s="45">
        <v>280000</v>
      </c>
      <c r="E26" s="19"/>
      <c r="F26" s="4">
        <v>138200</v>
      </c>
      <c r="G26" s="19"/>
      <c r="H26" s="4">
        <v>22800</v>
      </c>
      <c r="I26" s="55">
        <v>22916.67</v>
      </c>
      <c r="J26" s="32">
        <f>(F26/D26)*100</f>
        <v>49.357142857142854</v>
      </c>
      <c r="L26" s="45">
        <v>280000</v>
      </c>
      <c r="M26" s="3"/>
      <c r="N26" s="4">
        <v>138200</v>
      </c>
      <c r="O26" s="3"/>
      <c r="P26" s="4">
        <v>22800</v>
      </c>
      <c r="Q26" s="55">
        <v>22916.67</v>
      </c>
      <c r="R26" s="32">
        <f>(N26/L26)*100</f>
        <v>49.357142857142854</v>
      </c>
    </row>
    <row r="27" spans="2:18" s="1" customFormat="1" ht="12.75">
      <c r="B27" s="1" t="s">
        <v>12</v>
      </c>
      <c r="D27" s="37">
        <f>SUM(D22:D26)</f>
        <v>1663000</v>
      </c>
      <c r="E27" s="33"/>
      <c r="F27" s="33">
        <f>SUM(F22:F26)</f>
        <v>697865.5499999999</v>
      </c>
      <c r="G27" s="33"/>
      <c r="H27" s="33">
        <f>SUM(H22:H26)</f>
        <v>136502.05</v>
      </c>
      <c r="I27" s="46"/>
      <c r="J27" s="34">
        <f>F27/D27</f>
        <v>0.41964254359591097</v>
      </c>
      <c r="L27" s="37">
        <f>SUM(L22:L26)</f>
        <v>1430000</v>
      </c>
      <c r="M27" s="33"/>
      <c r="N27" s="33">
        <f>SUM(N22:N26)</f>
        <v>709506.03</v>
      </c>
      <c r="O27" s="33"/>
      <c r="P27" s="33">
        <f>SUM(P22:P26)</f>
        <v>108166.62999999999</v>
      </c>
      <c r="Q27" s="46"/>
      <c r="R27" s="34">
        <f>N27/L27</f>
        <v>0.49615806293706294</v>
      </c>
    </row>
    <row r="29" spans="2:4" ht="12.75">
      <c r="B29" s="48" t="s">
        <v>36</v>
      </c>
      <c r="C29" s="1"/>
      <c r="D29" s="49">
        <f>'General Fund'!$D$49</f>
        <v>0.5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6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zoomScale="110" zoomScaleNormal="110" zoomScaleSheetLayoutView="100" zoomScalePageLayoutView="0" workbookViewId="0" topLeftCell="A34">
      <selection activeCell="H41" sqref="H41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.57421875" style="0" customWidth="1"/>
    <col min="4" max="4" width="11.7109375" style="3" customWidth="1"/>
    <col min="5" max="5" width="1.57421875" style="3" customWidth="1"/>
    <col min="6" max="6" width="11.7109375" style="3" customWidth="1"/>
    <col min="7" max="7" width="1.57421875" style="3" customWidth="1"/>
    <col min="8" max="8" width="11.7109375" style="3" customWidth="1"/>
    <col min="9" max="9" width="1.57421875" style="0" customWidth="1"/>
    <col min="10" max="10" width="11.57421875" style="2" customWidth="1"/>
    <col min="11" max="11" width="1.57421875" style="0" customWidth="1"/>
    <col min="12" max="12" width="11.7109375" style="0" customWidth="1"/>
    <col min="13" max="13" width="1.57421875" style="0" customWidth="1"/>
    <col min="14" max="14" width="11.7109375" style="0" customWidth="1"/>
    <col min="15" max="15" width="1.57421875" style="0" customWidth="1"/>
    <col min="16" max="16" width="11.7109375" style="0" customWidth="1"/>
    <col min="17" max="17" width="1.57421875" style="0" customWidth="1"/>
    <col min="18" max="18" width="11.71093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37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38"/>
      <c r="L4" s="38"/>
      <c r="M4" s="38"/>
      <c r="N4" s="38"/>
      <c r="O4" s="38"/>
      <c r="P4" s="38"/>
      <c r="Q4" s="38"/>
      <c r="R4" s="38"/>
    </row>
    <row r="5" spans="1:18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38"/>
      <c r="L5" s="38"/>
      <c r="M5" s="38"/>
      <c r="N5" s="38"/>
      <c r="O5" s="38"/>
      <c r="P5" s="38"/>
      <c r="Q5" s="38"/>
      <c r="R5" s="38"/>
    </row>
    <row r="7" spans="1:18" ht="12.75">
      <c r="A7" s="56"/>
      <c r="B7" s="56"/>
      <c r="C7" s="56"/>
      <c r="D7" s="95" t="str">
        <f>'General Fund'!$D$5</f>
        <v>Fiscal Year 2021-2022</v>
      </c>
      <c r="E7" s="96"/>
      <c r="F7" s="96"/>
      <c r="G7" s="96"/>
      <c r="H7" s="96"/>
      <c r="I7" s="96"/>
      <c r="J7" s="97"/>
      <c r="K7" s="57"/>
      <c r="L7" s="98" t="str">
        <f>'General Fund'!$L$5</f>
        <v>Prior Fiscal Year 2020-2021</v>
      </c>
      <c r="M7" s="99"/>
      <c r="N7" s="99"/>
      <c r="O7" s="99"/>
      <c r="P7" s="99"/>
      <c r="Q7" s="99"/>
      <c r="R7" s="100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2">
        <v>44166</v>
      </c>
      <c r="M8" s="53"/>
      <c r="N8" s="53"/>
      <c r="O8" s="53"/>
      <c r="P8" s="53"/>
      <c r="Q8" s="52"/>
      <c r="R8" s="54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52</v>
      </c>
      <c r="D11" s="44">
        <v>4647000</v>
      </c>
      <c r="E11" s="23"/>
      <c r="F11" s="23">
        <v>2597775.97</v>
      </c>
      <c r="G11" s="23"/>
      <c r="H11" s="23">
        <v>420749.56</v>
      </c>
      <c r="I11" s="20"/>
      <c r="J11" s="30">
        <f>F11/D11</f>
        <v>0.5590221583817517</v>
      </c>
      <c r="L11" s="44">
        <v>4605000</v>
      </c>
      <c r="M11" s="84"/>
      <c r="N11" s="84">
        <v>2130331.51</v>
      </c>
      <c r="O11" s="84"/>
      <c r="P11" s="84">
        <v>346744.91</v>
      </c>
      <c r="Q11" s="20"/>
      <c r="R11" s="30">
        <f>N11/L11</f>
        <v>0.4626127057546145</v>
      </c>
    </row>
    <row r="12" spans="2:18" ht="12.75">
      <c r="B12" t="s">
        <v>102</v>
      </c>
      <c r="D12" s="43">
        <v>0</v>
      </c>
      <c r="E12" s="19"/>
      <c r="F12" s="19">
        <v>0</v>
      </c>
      <c r="G12" s="19"/>
      <c r="H12" s="19">
        <v>0</v>
      </c>
      <c r="I12" s="20"/>
      <c r="J12" s="31">
        <f>_xlfn.IFERROR((F12/D12)*100,0)</f>
        <v>0</v>
      </c>
      <c r="L12" s="43">
        <v>0</v>
      </c>
      <c r="M12" s="3"/>
      <c r="N12" s="3">
        <v>0</v>
      </c>
      <c r="O12" s="3"/>
      <c r="P12" s="3">
        <v>0</v>
      </c>
      <c r="Q12" s="20"/>
      <c r="R12" s="31">
        <f>_xlfn.IFERROR((N12/L12)*100,0)</f>
        <v>0</v>
      </c>
    </row>
    <row r="13" spans="2:18" ht="12.75">
      <c r="B13" t="s">
        <v>45</v>
      </c>
      <c r="D13" s="43">
        <v>500</v>
      </c>
      <c r="E13" s="19"/>
      <c r="F13" s="19">
        <v>202.38</v>
      </c>
      <c r="G13" s="19"/>
      <c r="H13" s="19">
        <v>38</v>
      </c>
      <c r="I13" s="20"/>
      <c r="J13" s="31">
        <f>_xlfn.IFERROR((F13/D13)*100,0)</f>
        <v>40.476</v>
      </c>
      <c r="L13" s="43">
        <v>1000</v>
      </c>
      <c r="M13" s="3"/>
      <c r="N13" s="3">
        <v>123.75</v>
      </c>
      <c r="O13" s="3"/>
      <c r="P13" s="3">
        <v>17.21</v>
      </c>
      <c r="Q13" s="20"/>
      <c r="R13" s="31">
        <f>(N13/L13)*100</f>
        <v>12.375</v>
      </c>
    </row>
    <row r="14" spans="2:18" ht="12.75">
      <c r="B14" t="s">
        <v>139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f>_xlfn.IFERROR((F14/D14)*100,0)</f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_xlfn.IFERROR((N14/L14)*100,0)</f>
        <v>0</v>
      </c>
    </row>
    <row r="15" spans="2:18" ht="12.75">
      <c r="B15" t="s">
        <v>92</v>
      </c>
      <c r="D15" s="45">
        <v>59000</v>
      </c>
      <c r="E15" s="19"/>
      <c r="F15" s="4">
        <v>59000</v>
      </c>
      <c r="G15" s="19"/>
      <c r="H15" s="4">
        <v>0</v>
      </c>
      <c r="I15" s="20"/>
      <c r="J15" s="32">
        <f>_xlfn.IFERROR((F15/D15)*100,0)</f>
        <v>100</v>
      </c>
      <c r="L15" s="45">
        <v>3000</v>
      </c>
      <c r="M15" s="3"/>
      <c r="N15" s="4">
        <v>3000</v>
      </c>
      <c r="O15" s="3"/>
      <c r="P15" s="4">
        <v>0</v>
      </c>
      <c r="Q15" s="20"/>
      <c r="R15" s="31">
        <f>_xlfn.IFERROR((N15/L15)*100,0)</f>
        <v>100</v>
      </c>
    </row>
    <row r="16" spans="2:18" s="1" customFormat="1" ht="12.75">
      <c r="B16" s="1" t="s">
        <v>2</v>
      </c>
      <c r="D16" s="37">
        <f>SUM(D11:D15)</f>
        <v>4706500</v>
      </c>
      <c r="E16" s="33"/>
      <c r="F16" s="33">
        <f>SUM(F11:F15)</f>
        <v>2656978.35</v>
      </c>
      <c r="G16" s="33"/>
      <c r="H16" s="33">
        <f>SUM(H11:H15)</f>
        <v>420787.56</v>
      </c>
      <c r="I16" s="46"/>
      <c r="J16" s="34">
        <f>F16/D16</f>
        <v>0.5645338043131839</v>
      </c>
      <c r="L16" s="37">
        <f>SUM(L11:L15)</f>
        <v>4609000</v>
      </c>
      <c r="M16" s="33"/>
      <c r="N16" s="33">
        <f>SUM(N11:N15)</f>
        <v>2133455.26</v>
      </c>
      <c r="O16" s="33"/>
      <c r="P16" s="33">
        <f>SUM(P11:P15)</f>
        <v>346762.12</v>
      </c>
      <c r="Q16" s="46"/>
      <c r="R16" s="79">
        <f>N16/L16</f>
        <v>0.4628889694076806</v>
      </c>
    </row>
    <row r="17" spans="12:18" ht="12.75">
      <c r="L17" s="3"/>
      <c r="M17" s="3"/>
      <c r="N17" s="3"/>
      <c r="O17" s="3"/>
      <c r="P17" s="3"/>
      <c r="R17" s="2"/>
    </row>
    <row r="18" spans="12:18" ht="12.75">
      <c r="L18" s="3"/>
      <c r="M18" s="3"/>
      <c r="N18" s="3"/>
      <c r="O18" s="3"/>
      <c r="P18" s="3"/>
      <c r="R18" s="2"/>
    </row>
    <row r="19" spans="1:18" ht="12.75">
      <c r="A19" s="56"/>
      <c r="B19" s="56"/>
      <c r="C19" s="56"/>
      <c r="D19" s="95" t="str">
        <f>'General Fund'!$D$5</f>
        <v>Fiscal Year 2021-2022</v>
      </c>
      <c r="E19" s="96"/>
      <c r="F19" s="96"/>
      <c r="G19" s="96"/>
      <c r="H19" s="96"/>
      <c r="I19" s="96"/>
      <c r="J19" s="97"/>
      <c r="K19" s="56"/>
      <c r="L19" s="98" t="str">
        <f>'General Fund'!$L$5</f>
        <v>Prior Fiscal Year 2020-2021</v>
      </c>
      <c r="M19" s="99"/>
      <c r="N19" s="99"/>
      <c r="O19" s="99"/>
      <c r="P19" s="99"/>
      <c r="Q19" s="99"/>
      <c r="R19" s="100"/>
    </row>
    <row r="20" spans="4:18" ht="12.75">
      <c r="D20" s="51" t="s">
        <v>16</v>
      </c>
      <c r="E20" s="53"/>
      <c r="F20" s="53" t="s">
        <v>14</v>
      </c>
      <c r="G20" s="53"/>
      <c r="H20" s="53" t="s">
        <v>16</v>
      </c>
      <c r="I20" s="52"/>
      <c r="J20" s="54" t="s">
        <v>18</v>
      </c>
      <c r="L20" s="82">
        <v>44166</v>
      </c>
      <c r="M20" s="53"/>
      <c r="N20" s="53"/>
      <c r="O20" s="53"/>
      <c r="P20" s="53"/>
      <c r="Q20" s="52"/>
      <c r="R20" s="54" t="s">
        <v>18</v>
      </c>
    </row>
    <row r="21" spans="4:18" ht="12.75">
      <c r="D21" s="41" t="s">
        <v>13</v>
      </c>
      <c r="E21" s="5"/>
      <c r="F21" s="5" t="s">
        <v>15</v>
      </c>
      <c r="G21" s="5"/>
      <c r="H21" s="5" t="s">
        <v>17</v>
      </c>
      <c r="I21" s="6"/>
      <c r="J21" s="42" t="s">
        <v>19</v>
      </c>
      <c r="L21" s="41" t="s">
        <v>13</v>
      </c>
      <c r="M21" s="5"/>
      <c r="N21" s="5" t="s">
        <v>14</v>
      </c>
      <c r="O21" s="5"/>
      <c r="P21" s="5" t="s">
        <v>126</v>
      </c>
      <c r="Q21" s="6"/>
      <c r="R21" s="42" t="s">
        <v>19</v>
      </c>
    </row>
    <row r="22" spans="1:18" ht="12.75">
      <c r="A22" s="1" t="s">
        <v>31</v>
      </c>
      <c r="D22" s="43"/>
      <c r="E22" s="19"/>
      <c r="F22" s="19"/>
      <c r="G22" s="19"/>
      <c r="H22" s="19"/>
      <c r="I22" s="20"/>
      <c r="J22" s="30"/>
      <c r="L22" s="43"/>
      <c r="M22" s="19"/>
      <c r="N22" s="19"/>
      <c r="O22" s="19"/>
      <c r="P22" s="19"/>
      <c r="Q22" s="20"/>
      <c r="R22" s="30"/>
    </row>
    <row r="23" spans="1:18" ht="12.75">
      <c r="A23" s="1"/>
      <c r="B23" t="s">
        <v>125</v>
      </c>
      <c r="D23" s="43">
        <v>0</v>
      </c>
      <c r="E23" s="19"/>
      <c r="F23" s="19">
        <v>0</v>
      </c>
      <c r="G23" s="19"/>
      <c r="H23" s="19">
        <v>0</v>
      </c>
      <c r="I23" s="20"/>
      <c r="J23" s="30">
        <f>_xlfn.IFERROR((F23/D23),0)</f>
        <v>0</v>
      </c>
      <c r="L23" s="43">
        <v>0</v>
      </c>
      <c r="M23" s="3"/>
      <c r="N23" s="3">
        <v>0</v>
      </c>
      <c r="O23" s="3"/>
      <c r="P23" s="3">
        <v>0</v>
      </c>
      <c r="Q23" s="20"/>
      <c r="R23" s="31">
        <f aca="true" t="shared" si="0" ref="R23:R40">_xlfn.IFERROR((N23/L23)*100,0)</f>
        <v>0</v>
      </c>
    </row>
    <row r="24" spans="2:18" ht="12.75">
      <c r="B24" t="s">
        <v>85</v>
      </c>
      <c r="D24" s="43">
        <v>25750</v>
      </c>
      <c r="E24" s="19"/>
      <c r="F24" s="19">
        <v>0</v>
      </c>
      <c r="G24" s="19"/>
      <c r="H24" s="19">
        <v>0</v>
      </c>
      <c r="I24" s="20"/>
      <c r="J24" s="31">
        <f>_xlfn.IFERROR((F24/D24)*100,0)</f>
        <v>0</v>
      </c>
      <c r="L24" s="43">
        <v>25300</v>
      </c>
      <c r="M24" s="3"/>
      <c r="N24" s="3">
        <v>0</v>
      </c>
      <c r="O24" s="3"/>
      <c r="P24" s="3">
        <v>0</v>
      </c>
      <c r="Q24" s="20"/>
      <c r="R24" s="31">
        <f t="shared" si="0"/>
        <v>0</v>
      </c>
    </row>
    <row r="25" spans="2:18" ht="12.75">
      <c r="B25" t="s">
        <v>118</v>
      </c>
      <c r="D25" s="43">
        <v>1491700</v>
      </c>
      <c r="E25" s="19"/>
      <c r="F25" s="19">
        <v>745900</v>
      </c>
      <c r="G25" s="19"/>
      <c r="H25" s="19">
        <v>124300</v>
      </c>
      <c r="I25" s="20"/>
      <c r="J25" s="31">
        <f aca="true" t="shared" si="1" ref="J25:J40">_xlfn.IFERROR((F25/D25)*100,0)</f>
        <v>50.003351880404914</v>
      </c>
      <c r="L25" s="43">
        <v>1370000</v>
      </c>
      <c r="M25" s="3"/>
      <c r="N25" s="3">
        <v>684800</v>
      </c>
      <c r="O25" s="3"/>
      <c r="P25" s="3">
        <v>114200</v>
      </c>
      <c r="Q25" s="20"/>
      <c r="R25" s="31">
        <f t="shared" si="0"/>
        <v>49.98540145985401</v>
      </c>
    </row>
    <row r="26" spans="2:18" ht="12.75">
      <c r="B26" t="s">
        <v>25</v>
      </c>
      <c r="D26" s="43">
        <v>100000</v>
      </c>
      <c r="E26" s="19"/>
      <c r="F26" s="19">
        <v>104000</v>
      </c>
      <c r="G26" s="19">
        <v>0</v>
      </c>
      <c r="H26" s="19">
        <v>0</v>
      </c>
      <c r="I26" s="20"/>
      <c r="J26" s="31">
        <f t="shared" si="1"/>
        <v>104</v>
      </c>
      <c r="L26" s="43">
        <v>100000</v>
      </c>
      <c r="M26" s="3"/>
      <c r="N26" s="3">
        <v>52000</v>
      </c>
      <c r="O26" s="3">
        <v>0</v>
      </c>
      <c r="P26" s="3">
        <v>0</v>
      </c>
      <c r="Q26" s="20"/>
      <c r="R26" s="31">
        <f t="shared" si="0"/>
        <v>52</v>
      </c>
    </row>
    <row r="27" spans="2:18" ht="12.75">
      <c r="B27" t="s">
        <v>86</v>
      </c>
      <c r="D27" s="43">
        <v>54000</v>
      </c>
      <c r="E27" s="19"/>
      <c r="F27" s="19">
        <v>27000</v>
      </c>
      <c r="G27" s="19"/>
      <c r="H27" s="19">
        <v>0</v>
      </c>
      <c r="I27" s="20"/>
      <c r="J27" s="31">
        <f t="shared" si="1"/>
        <v>50</v>
      </c>
      <c r="L27" s="43">
        <v>54000</v>
      </c>
      <c r="M27" s="3"/>
      <c r="N27" s="3">
        <v>27000</v>
      </c>
      <c r="O27" s="3"/>
      <c r="P27" s="3">
        <v>0</v>
      </c>
      <c r="Q27" s="20"/>
      <c r="R27" s="31">
        <f t="shared" si="0"/>
        <v>50</v>
      </c>
    </row>
    <row r="28" spans="2:18" ht="12.75">
      <c r="B28" t="s">
        <v>87</v>
      </c>
      <c r="D28" s="43">
        <v>32000</v>
      </c>
      <c r="E28" s="19"/>
      <c r="F28" s="19">
        <v>0</v>
      </c>
      <c r="G28" s="19"/>
      <c r="H28" s="19">
        <v>0</v>
      </c>
      <c r="I28" s="20"/>
      <c r="J28" s="31">
        <f t="shared" si="1"/>
        <v>0</v>
      </c>
      <c r="L28" s="43">
        <v>45000</v>
      </c>
      <c r="M28" s="3"/>
      <c r="N28" s="3">
        <v>0</v>
      </c>
      <c r="O28" s="3"/>
      <c r="P28" s="3">
        <v>0</v>
      </c>
      <c r="Q28" s="20"/>
      <c r="R28" s="31">
        <f t="shared" si="0"/>
        <v>0</v>
      </c>
    </row>
    <row r="29" spans="2:18" ht="12.75">
      <c r="B29" t="s">
        <v>91</v>
      </c>
      <c r="D29" s="43">
        <v>49000</v>
      </c>
      <c r="E29" s="19"/>
      <c r="F29" s="19">
        <v>0</v>
      </c>
      <c r="G29" s="19"/>
      <c r="H29" s="19">
        <v>0</v>
      </c>
      <c r="I29" s="20"/>
      <c r="J29" s="31">
        <f t="shared" si="1"/>
        <v>0</v>
      </c>
      <c r="L29" s="43">
        <v>30000</v>
      </c>
      <c r="M29" s="3"/>
      <c r="N29" s="3">
        <v>0</v>
      </c>
      <c r="O29" s="3"/>
      <c r="P29" s="3">
        <v>0</v>
      </c>
      <c r="Q29" s="20"/>
      <c r="R29" s="31">
        <f t="shared" si="0"/>
        <v>0</v>
      </c>
    </row>
    <row r="30" spans="2:18" ht="12.75">
      <c r="B30" t="s">
        <v>111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1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>_xlfn.IFERROR((N30/L30)*100,0)</f>
        <v>0</v>
      </c>
    </row>
    <row r="31" spans="2:18" ht="12.75">
      <c r="B31" t="s">
        <v>123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1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0"/>
        <v>0</v>
      </c>
    </row>
    <row r="32" spans="2:18" ht="12.75">
      <c r="B32" t="s">
        <v>112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1"/>
        <v>0</v>
      </c>
      <c r="L32" s="43">
        <v>3000</v>
      </c>
      <c r="M32" s="3"/>
      <c r="N32" s="3">
        <v>0</v>
      </c>
      <c r="O32" s="3"/>
      <c r="P32" s="3">
        <v>0</v>
      </c>
      <c r="Q32" s="20"/>
      <c r="R32" s="31">
        <f t="shared" si="0"/>
        <v>0</v>
      </c>
    </row>
    <row r="33" spans="2:18" ht="12.75">
      <c r="B33" t="s">
        <v>60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1"/>
        <v>0</v>
      </c>
      <c r="L33" s="43">
        <v>244000</v>
      </c>
      <c r="M33" s="3"/>
      <c r="N33" s="3">
        <v>2449.74</v>
      </c>
      <c r="O33" s="3"/>
      <c r="P33" s="3">
        <v>0</v>
      </c>
      <c r="Q33" s="20"/>
      <c r="R33" s="31">
        <f t="shared" si="0"/>
        <v>1.0039918032786885</v>
      </c>
    </row>
    <row r="34" spans="2:18" ht="12.75">
      <c r="B34" t="s">
        <v>101</v>
      </c>
      <c r="D34" s="43">
        <v>151890</v>
      </c>
      <c r="E34" s="19"/>
      <c r="F34" s="19">
        <v>75941.73</v>
      </c>
      <c r="G34" s="19"/>
      <c r="H34" s="19">
        <v>0</v>
      </c>
      <c r="I34" s="20"/>
      <c r="J34" s="31">
        <f t="shared" si="1"/>
        <v>49.997847126209756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0"/>
        <v>0</v>
      </c>
    </row>
    <row r="35" spans="2:18" ht="12.75">
      <c r="B35" s="21" t="s">
        <v>97</v>
      </c>
      <c r="D35" s="43">
        <v>527520</v>
      </c>
      <c r="E35" s="19"/>
      <c r="F35" s="19">
        <v>19760</v>
      </c>
      <c r="G35" s="19"/>
      <c r="H35" s="19">
        <v>0</v>
      </c>
      <c r="I35" s="20"/>
      <c r="J35" s="31">
        <f t="shared" si="1"/>
        <v>3.7458295420078858</v>
      </c>
      <c r="L35" s="43">
        <v>526000</v>
      </c>
      <c r="M35" s="3"/>
      <c r="N35" s="3">
        <v>25922</v>
      </c>
      <c r="O35" s="3"/>
      <c r="P35" s="3">
        <v>0</v>
      </c>
      <c r="Q35" s="20"/>
      <c r="R35" s="31">
        <f t="shared" si="0"/>
        <v>4.9281368821292775</v>
      </c>
    </row>
    <row r="36" spans="2:18" ht="12.75">
      <c r="B36" s="21" t="s">
        <v>96</v>
      </c>
      <c r="D36" s="43">
        <v>400540</v>
      </c>
      <c r="E36" s="19"/>
      <c r="F36" s="19">
        <v>61269.31</v>
      </c>
      <c r="G36" s="19"/>
      <c r="H36" s="19">
        <v>0</v>
      </c>
      <c r="I36" s="20"/>
      <c r="J36" s="31">
        <f t="shared" si="1"/>
        <v>15.296676986068809</v>
      </c>
      <c r="L36" s="43">
        <v>344000</v>
      </c>
      <c r="M36" s="3"/>
      <c r="N36" s="3">
        <v>64928.71</v>
      </c>
      <c r="O36" s="3"/>
      <c r="P36" s="3">
        <v>0</v>
      </c>
      <c r="Q36" s="20"/>
      <c r="R36" s="31">
        <f t="shared" si="0"/>
        <v>18.874625</v>
      </c>
    </row>
    <row r="37" spans="2:18" ht="12.75">
      <c r="B37" s="21" t="s">
        <v>119</v>
      </c>
      <c r="D37" s="43">
        <v>300000</v>
      </c>
      <c r="E37" s="19"/>
      <c r="F37" s="19">
        <v>300000</v>
      </c>
      <c r="G37" s="19"/>
      <c r="H37" s="19">
        <v>0</v>
      </c>
      <c r="I37" s="20"/>
      <c r="J37" s="31">
        <f t="shared" si="1"/>
        <v>100</v>
      </c>
      <c r="L37" s="43">
        <v>300000</v>
      </c>
      <c r="M37" s="3"/>
      <c r="N37" s="3">
        <v>300000</v>
      </c>
      <c r="O37" s="3"/>
      <c r="P37" s="3">
        <v>0</v>
      </c>
      <c r="Q37" s="20"/>
      <c r="R37" s="31">
        <f t="shared" si="0"/>
        <v>100</v>
      </c>
    </row>
    <row r="38" spans="2:18" ht="12.75">
      <c r="B38" s="21" t="s">
        <v>88</v>
      </c>
      <c r="D38" s="43">
        <v>30000</v>
      </c>
      <c r="E38" s="19"/>
      <c r="F38" s="19">
        <v>15000</v>
      </c>
      <c r="G38" s="19"/>
      <c r="H38" s="19">
        <v>2500</v>
      </c>
      <c r="I38" s="20"/>
      <c r="J38" s="31">
        <f t="shared" si="1"/>
        <v>50</v>
      </c>
      <c r="L38" s="43">
        <v>30000</v>
      </c>
      <c r="M38" s="3"/>
      <c r="N38" s="3">
        <v>15000</v>
      </c>
      <c r="O38" s="3"/>
      <c r="P38" s="3">
        <v>2500</v>
      </c>
      <c r="Q38" s="20"/>
      <c r="R38" s="31">
        <f t="shared" si="0"/>
        <v>50</v>
      </c>
    </row>
    <row r="39" spans="2:18" ht="12.75">
      <c r="B39" s="21" t="s">
        <v>41</v>
      </c>
      <c r="D39" s="43">
        <v>1535100</v>
      </c>
      <c r="E39" s="19"/>
      <c r="F39" s="19">
        <v>439500</v>
      </c>
      <c r="G39" s="19"/>
      <c r="H39" s="19">
        <v>73250</v>
      </c>
      <c r="I39" s="20"/>
      <c r="J39" s="31">
        <f t="shared" si="1"/>
        <v>28.63005667383232</v>
      </c>
      <c r="L39" s="43">
        <v>1528700</v>
      </c>
      <c r="M39" s="3"/>
      <c r="N39" s="3">
        <v>485403.18</v>
      </c>
      <c r="O39" s="3"/>
      <c r="P39" s="3">
        <v>63500</v>
      </c>
      <c r="Q39" s="20"/>
      <c r="R39" s="31">
        <f t="shared" si="0"/>
        <v>31.752677438346304</v>
      </c>
    </row>
    <row r="40" spans="2:18" ht="12.75">
      <c r="B40" s="21" t="s">
        <v>103</v>
      </c>
      <c r="D40" s="45">
        <v>9000</v>
      </c>
      <c r="E40" s="19"/>
      <c r="F40" s="4">
        <v>9000</v>
      </c>
      <c r="G40" s="19"/>
      <c r="H40" s="4">
        <v>9000</v>
      </c>
      <c r="I40" s="20"/>
      <c r="J40" s="32">
        <f t="shared" si="1"/>
        <v>100</v>
      </c>
      <c r="L40" s="45">
        <v>9000</v>
      </c>
      <c r="M40" s="3"/>
      <c r="N40" s="4">
        <v>0</v>
      </c>
      <c r="O40" s="3"/>
      <c r="P40" s="4">
        <v>0</v>
      </c>
      <c r="Q40" s="20"/>
      <c r="R40" s="31">
        <f t="shared" si="0"/>
        <v>0</v>
      </c>
    </row>
    <row r="41" spans="2:18" s="1" customFormat="1" ht="12.75">
      <c r="B41" s="1" t="s">
        <v>34</v>
      </c>
      <c r="D41" s="37">
        <f>SUM(D22:D40)</f>
        <v>4706500</v>
      </c>
      <c r="E41" s="33"/>
      <c r="F41" s="33">
        <f>SUM(F22:F40)</f>
        <v>1797371.04</v>
      </c>
      <c r="G41" s="33"/>
      <c r="H41" s="33">
        <f>SUM(H22:H40)</f>
        <v>209050</v>
      </c>
      <c r="I41" s="46"/>
      <c r="J41" s="34">
        <f>F41/D41</f>
        <v>0.38189122277701054</v>
      </c>
      <c r="K41" s="80"/>
      <c r="L41" s="37">
        <f>SUM(L22:L40)</f>
        <v>4609000</v>
      </c>
      <c r="M41" s="33"/>
      <c r="N41" s="33">
        <f>SUM(N22:N40)</f>
        <v>1657503.63</v>
      </c>
      <c r="O41" s="33"/>
      <c r="P41" s="33">
        <f>SUM(P22:P40)</f>
        <v>180200</v>
      </c>
      <c r="Q41" s="46"/>
      <c r="R41" s="79">
        <f>N41/L41</f>
        <v>0.35962326535040134</v>
      </c>
    </row>
    <row r="43" spans="2:4" ht="12.75">
      <c r="B43" s="48" t="s">
        <v>36</v>
      </c>
      <c r="C43" s="1"/>
      <c r="D43" s="49">
        <f>'General Fund'!D49</f>
        <v>0.5</v>
      </c>
    </row>
    <row r="87" ht="12.75">
      <c r="B87" s="20"/>
    </row>
    <row r="96" ht="12.75">
      <c r="S96" s="20"/>
    </row>
  </sheetData>
  <sheetProtection/>
  <mergeCells count="4">
    <mergeCell ref="D7:J7"/>
    <mergeCell ref="L7:R7"/>
    <mergeCell ref="D19:J19"/>
    <mergeCell ref="L19:R19"/>
  </mergeCells>
  <printOptions/>
  <pageMargins left="0.5" right="0.5" top="0.25" bottom="0.25" header="0.5" footer="0.5"/>
  <pageSetup firstPageNumber="8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8"/>
  <sheetViews>
    <sheetView zoomScale="110" zoomScaleNormal="110" workbookViewId="0" topLeftCell="A7">
      <selection activeCell="R136" sqref="R136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1.57421875" style="0" customWidth="1"/>
    <col min="4" max="4" width="12.57421875" style="3" bestFit="1" customWidth="1"/>
    <col min="5" max="5" width="1.57421875" style="3" customWidth="1"/>
    <col min="6" max="6" width="13.14062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9.7109375" style="2" customWidth="1"/>
    <col min="11" max="11" width="1.57421875" style="0" customWidth="1"/>
    <col min="12" max="12" width="12.8515625" style="0" customWidth="1"/>
    <col min="13" max="13" width="1.57421875" style="0" customWidth="1"/>
    <col min="14" max="14" width="13.140625" style="0" customWidth="1"/>
    <col min="15" max="15" width="1.57421875" style="0" customWidth="1"/>
    <col min="16" max="16" width="11.57421875" style="0" bestFit="1" customWidth="1"/>
    <col min="17" max="17" width="1.57421875" style="0" customWidth="1"/>
    <col min="18" max="18" width="9.8515625" style="0" customWidth="1"/>
  </cols>
  <sheetData>
    <row r="1" spans="1:18" s="59" customFormat="1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58"/>
      <c r="L1" s="58"/>
      <c r="M1" s="58"/>
      <c r="N1" s="58"/>
      <c r="O1" s="58"/>
      <c r="P1" s="58"/>
      <c r="Q1" s="58"/>
      <c r="R1" s="58"/>
    </row>
    <row r="2" spans="1:18" s="59" customFormat="1" ht="20.25">
      <c r="A2" s="7" t="s">
        <v>38</v>
      </c>
      <c r="B2" s="7"/>
      <c r="C2" s="7"/>
      <c r="D2" s="8"/>
      <c r="E2" s="8"/>
      <c r="F2" s="8"/>
      <c r="G2" s="8"/>
      <c r="H2" s="8"/>
      <c r="I2" s="7"/>
      <c r="J2" s="9"/>
      <c r="K2" s="58"/>
      <c r="L2" s="58"/>
      <c r="M2" s="58"/>
      <c r="N2" s="58"/>
      <c r="O2" s="58"/>
      <c r="P2" s="58"/>
      <c r="Q2" s="58"/>
      <c r="R2" s="58"/>
    </row>
    <row r="3" spans="1:18" s="59" customFormat="1" ht="20.25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58"/>
      <c r="L3" s="58"/>
      <c r="M3" s="58"/>
      <c r="N3" s="58"/>
      <c r="O3" s="58"/>
      <c r="P3" s="58"/>
      <c r="Q3" s="58"/>
      <c r="R3" s="58"/>
    </row>
    <row r="4" spans="1:18" s="59" customFormat="1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58"/>
      <c r="L4" s="58"/>
      <c r="M4" s="58"/>
      <c r="N4" s="58"/>
      <c r="O4" s="58"/>
      <c r="P4" s="58"/>
      <c r="Q4" s="58"/>
      <c r="R4" s="58"/>
    </row>
    <row r="5" spans="1:18" s="59" customFormat="1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58"/>
      <c r="L5" s="58"/>
      <c r="M5" s="58"/>
      <c r="N5" s="58"/>
      <c r="O5" s="58"/>
      <c r="P5" s="58"/>
      <c r="Q5" s="58"/>
      <c r="R5" s="58"/>
    </row>
    <row r="6" spans="1:18" s="21" customFormat="1" ht="12.75" customHeight="1">
      <c r="A6" s="60"/>
      <c r="B6" s="60"/>
      <c r="C6" s="60"/>
      <c r="D6" s="89" t="str">
        <f>'General Fund'!$D$5</f>
        <v>Fiscal Year 2021-2022</v>
      </c>
      <c r="E6" s="90"/>
      <c r="F6" s="90"/>
      <c r="G6" s="90"/>
      <c r="H6" s="90"/>
      <c r="I6" s="90"/>
      <c r="J6" s="91"/>
      <c r="L6" s="92" t="str">
        <f>'General Fund'!$L$5</f>
        <v>Prior Fiscal Year 2020-2021</v>
      </c>
      <c r="M6" s="93"/>
      <c r="N6" s="93"/>
      <c r="O6" s="93"/>
      <c r="P6" s="93"/>
      <c r="Q6" s="93"/>
      <c r="R6" s="94"/>
    </row>
    <row r="7" spans="4:18" s="21" customFormat="1" ht="12.75">
      <c r="D7" s="39" t="s">
        <v>16</v>
      </c>
      <c r="E7" s="24"/>
      <c r="F7" s="24" t="s">
        <v>14</v>
      </c>
      <c r="G7" s="24"/>
      <c r="H7" s="24" t="s">
        <v>16</v>
      </c>
      <c r="I7" s="25"/>
      <c r="J7" s="40" t="s">
        <v>18</v>
      </c>
      <c r="L7" s="81">
        <v>44166</v>
      </c>
      <c r="M7" s="24"/>
      <c r="N7" s="24"/>
      <c r="O7" s="24"/>
      <c r="P7" s="24"/>
      <c r="Q7" s="25"/>
      <c r="R7" s="40" t="s">
        <v>18</v>
      </c>
    </row>
    <row r="8" spans="4:18" s="21" customFormat="1" ht="12.75">
      <c r="D8" s="41" t="s">
        <v>13</v>
      </c>
      <c r="E8" s="5"/>
      <c r="F8" s="5" t="s">
        <v>15</v>
      </c>
      <c r="G8" s="5"/>
      <c r="H8" s="5" t="s">
        <v>17</v>
      </c>
      <c r="I8" s="6"/>
      <c r="J8" s="42" t="s">
        <v>19</v>
      </c>
      <c r="L8" s="41" t="s">
        <v>13</v>
      </c>
      <c r="M8" s="5"/>
      <c r="N8" s="5" t="s">
        <v>14</v>
      </c>
      <c r="O8" s="5"/>
      <c r="P8" s="5" t="s">
        <v>126</v>
      </c>
      <c r="Q8" s="6"/>
      <c r="R8" s="42" t="s">
        <v>19</v>
      </c>
    </row>
    <row r="9" spans="1:18" s="21" customFormat="1" ht="12.75">
      <c r="A9" s="1" t="s">
        <v>0</v>
      </c>
      <c r="D9" s="61"/>
      <c r="E9" s="62"/>
      <c r="F9" s="62"/>
      <c r="G9" s="62"/>
      <c r="H9" s="62"/>
      <c r="I9" s="63"/>
      <c r="J9" s="64"/>
      <c r="L9" s="65"/>
      <c r="M9" s="63"/>
      <c r="N9" s="63"/>
      <c r="O9" s="63"/>
      <c r="P9" s="63"/>
      <c r="Q9" s="63"/>
      <c r="R9" s="66"/>
    </row>
    <row r="10" spans="1:18" s="21" customFormat="1" ht="12.75">
      <c r="A10" s="1"/>
      <c r="B10" s="21" t="s">
        <v>82</v>
      </c>
      <c r="D10" s="65">
        <v>4702000</v>
      </c>
      <c r="E10" s="67"/>
      <c r="F10" s="67">
        <v>822000</v>
      </c>
      <c r="G10" s="67"/>
      <c r="H10" s="67">
        <v>0</v>
      </c>
      <c r="I10" s="63"/>
      <c r="J10" s="68">
        <f>_xlfn.IFERROR((F10/D10)*100,0)</f>
        <v>17.48192258613356</v>
      </c>
      <c r="L10" s="65">
        <v>915000</v>
      </c>
      <c r="M10" s="85"/>
      <c r="N10" s="85">
        <v>0</v>
      </c>
      <c r="O10" s="85"/>
      <c r="P10" s="85">
        <v>0</v>
      </c>
      <c r="Q10" s="63"/>
      <c r="R10" s="68">
        <f aca="true" t="shared" si="0" ref="R10:R17">_xlfn.IFERROR((N10/L10*100),0)</f>
        <v>0</v>
      </c>
    </row>
    <row r="11" spans="1:18" s="21" customFormat="1" ht="12.75">
      <c r="A11" s="1"/>
      <c r="B11" s="21" t="s">
        <v>83</v>
      </c>
      <c r="D11" s="61">
        <v>3000000</v>
      </c>
      <c r="E11" s="62"/>
      <c r="F11" s="62">
        <v>1500000</v>
      </c>
      <c r="G11" s="62"/>
      <c r="H11" s="62">
        <v>250000</v>
      </c>
      <c r="I11" s="63"/>
      <c r="J11" s="68">
        <f>_xlfn.IFERROR((F11/D11)*100,0)</f>
        <v>50</v>
      </c>
      <c r="L11" s="61">
        <v>2750000</v>
      </c>
      <c r="M11" s="86"/>
      <c r="N11" s="86">
        <v>1376000</v>
      </c>
      <c r="O11" s="86"/>
      <c r="P11" s="86">
        <v>229000</v>
      </c>
      <c r="Q11" s="63"/>
      <c r="R11" s="68">
        <f t="shared" si="0"/>
        <v>50.03636363636363</v>
      </c>
    </row>
    <row r="12" spans="1:18" s="21" customFormat="1" ht="12.75">
      <c r="A12" s="1"/>
      <c r="B12" s="21" t="s">
        <v>94</v>
      </c>
      <c r="D12" s="61">
        <v>0</v>
      </c>
      <c r="E12" s="62"/>
      <c r="F12" s="62">
        <v>0</v>
      </c>
      <c r="G12" s="62"/>
      <c r="H12" s="62">
        <v>0</v>
      </c>
      <c r="I12" s="63"/>
      <c r="J12" s="68">
        <f>_xlfn.IFERROR((F12/D12)*100,0)</f>
        <v>0</v>
      </c>
      <c r="L12" s="61">
        <v>2000000</v>
      </c>
      <c r="M12" s="86"/>
      <c r="N12" s="86">
        <v>-7570</v>
      </c>
      <c r="O12" s="86"/>
      <c r="P12" s="86">
        <v>0</v>
      </c>
      <c r="Q12" s="63"/>
      <c r="R12" s="68">
        <f t="shared" si="0"/>
        <v>-0.3785</v>
      </c>
    </row>
    <row r="13" spans="1:18" s="21" customFormat="1" ht="12.75">
      <c r="A13" s="1"/>
      <c r="B13" s="21" t="s">
        <v>90</v>
      </c>
      <c r="D13" s="61">
        <v>100000</v>
      </c>
      <c r="E13" s="62"/>
      <c r="F13" s="62">
        <v>0</v>
      </c>
      <c r="G13" s="62"/>
      <c r="H13" s="62">
        <v>0</v>
      </c>
      <c r="I13" s="63"/>
      <c r="J13" s="68">
        <f>_xlfn.IFERROR((F13/D13)*100,0)</f>
        <v>0</v>
      </c>
      <c r="L13" s="61">
        <v>100000</v>
      </c>
      <c r="M13" s="86"/>
      <c r="N13" s="86">
        <v>0</v>
      </c>
      <c r="O13" s="86"/>
      <c r="P13" s="86">
        <v>0</v>
      </c>
      <c r="Q13" s="63"/>
      <c r="R13" s="68">
        <f t="shared" si="0"/>
        <v>0</v>
      </c>
    </row>
    <row r="14" spans="1:18" s="21" customFormat="1" ht="12.75">
      <c r="A14" s="1"/>
      <c r="B14" s="21" t="s">
        <v>120</v>
      </c>
      <c r="D14" s="61">
        <v>0</v>
      </c>
      <c r="E14" s="62"/>
      <c r="F14" s="62">
        <v>0</v>
      </c>
      <c r="G14" s="62"/>
      <c r="H14" s="62">
        <v>0</v>
      </c>
      <c r="I14" s="63"/>
      <c r="J14" s="68">
        <f aca="true" t="shared" si="1" ref="J14:J20">_xlfn.IFERROR((F14/D14)*100,0)</f>
        <v>0</v>
      </c>
      <c r="L14" s="61">
        <v>0</v>
      </c>
      <c r="M14" s="86"/>
      <c r="N14" s="86">
        <v>0</v>
      </c>
      <c r="O14" s="86"/>
      <c r="P14" s="86">
        <v>0</v>
      </c>
      <c r="Q14" s="63"/>
      <c r="R14" s="68">
        <f t="shared" si="0"/>
        <v>0</v>
      </c>
    </row>
    <row r="15" spans="1:18" s="21" customFormat="1" ht="12.75">
      <c r="A15" s="1"/>
      <c r="B15" s="21" t="s">
        <v>131</v>
      </c>
      <c r="D15" s="61">
        <v>0</v>
      </c>
      <c r="E15" s="62"/>
      <c r="F15" s="62">
        <v>0</v>
      </c>
      <c r="G15" s="62"/>
      <c r="H15" s="62">
        <v>0</v>
      </c>
      <c r="I15" s="63"/>
      <c r="J15" s="68">
        <f t="shared" si="1"/>
        <v>0</v>
      </c>
      <c r="L15" s="61">
        <v>0</v>
      </c>
      <c r="M15" s="86"/>
      <c r="N15" s="86">
        <v>0</v>
      </c>
      <c r="O15" s="86"/>
      <c r="P15" s="86">
        <v>0</v>
      </c>
      <c r="Q15" s="63"/>
      <c r="R15" s="68">
        <f t="shared" si="0"/>
        <v>0</v>
      </c>
    </row>
    <row r="16" spans="1:23" s="21" customFormat="1" ht="12.75">
      <c r="A16" s="1"/>
      <c r="B16" s="21" t="s">
        <v>117</v>
      </c>
      <c r="D16" s="61">
        <v>1000000</v>
      </c>
      <c r="E16" s="62"/>
      <c r="F16" s="62">
        <v>500200</v>
      </c>
      <c r="G16" s="62"/>
      <c r="H16" s="62">
        <v>83300</v>
      </c>
      <c r="I16" s="63"/>
      <c r="J16" s="68">
        <f t="shared" si="1"/>
        <v>50.019999999999996</v>
      </c>
      <c r="L16" s="61">
        <v>1000000</v>
      </c>
      <c r="M16" s="86"/>
      <c r="N16" s="86">
        <v>500200</v>
      </c>
      <c r="O16" s="86"/>
      <c r="P16" s="86">
        <v>83300</v>
      </c>
      <c r="Q16" s="63"/>
      <c r="R16" s="68">
        <f t="shared" si="0"/>
        <v>50.019999999999996</v>
      </c>
      <c r="W16" s="67"/>
    </row>
    <row r="17" spans="1:23" s="21" customFormat="1" ht="12.75">
      <c r="A17" s="1"/>
      <c r="B17" s="21" t="s">
        <v>133</v>
      </c>
      <c r="D17" s="61">
        <v>0</v>
      </c>
      <c r="E17" s="62"/>
      <c r="F17" s="62">
        <v>0</v>
      </c>
      <c r="G17" s="62"/>
      <c r="H17" s="62">
        <v>0</v>
      </c>
      <c r="I17" s="63"/>
      <c r="J17" s="68">
        <f t="shared" si="1"/>
        <v>0</v>
      </c>
      <c r="L17" s="61">
        <v>0</v>
      </c>
      <c r="M17" s="86"/>
      <c r="N17" s="86">
        <v>0</v>
      </c>
      <c r="O17" s="86"/>
      <c r="P17" s="86">
        <v>0</v>
      </c>
      <c r="Q17" s="63"/>
      <c r="R17" s="68">
        <f t="shared" si="0"/>
        <v>0</v>
      </c>
      <c r="W17" s="62"/>
    </row>
    <row r="18" spans="1:23" s="21" customFormat="1" ht="12.75">
      <c r="A18" s="1"/>
      <c r="B18" s="21" t="s">
        <v>141</v>
      </c>
      <c r="D18" s="61">
        <v>0</v>
      </c>
      <c r="E18" s="62"/>
      <c r="F18" s="62">
        <v>0</v>
      </c>
      <c r="G18" s="62"/>
      <c r="H18" s="78">
        <v>0</v>
      </c>
      <c r="I18" s="63"/>
      <c r="J18" s="68">
        <f t="shared" si="1"/>
        <v>0</v>
      </c>
      <c r="L18" s="61">
        <v>0</v>
      </c>
      <c r="M18" s="86"/>
      <c r="N18" s="86">
        <v>0</v>
      </c>
      <c r="O18" s="86"/>
      <c r="P18" s="86">
        <v>0</v>
      </c>
      <c r="Q18" s="63"/>
      <c r="R18" s="68">
        <f>_xlfn.IFERROR((N18/L18*100),0)</f>
        <v>0</v>
      </c>
      <c r="W18" s="62"/>
    </row>
    <row r="19" spans="1:23" s="21" customFormat="1" ht="12.75">
      <c r="A19" s="1"/>
      <c r="B19" s="21" t="s">
        <v>142</v>
      </c>
      <c r="D19" s="61">
        <v>0</v>
      </c>
      <c r="E19" s="62"/>
      <c r="F19" s="62">
        <v>0</v>
      </c>
      <c r="G19" s="62"/>
      <c r="H19" s="78">
        <v>0</v>
      </c>
      <c r="I19" s="63"/>
      <c r="J19" s="68">
        <f t="shared" si="1"/>
        <v>0</v>
      </c>
      <c r="L19" s="61">
        <v>0</v>
      </c>
      <c r="M19" s="86"/>
      <c r="N19" s="86">
        <v>0</v>
      </c>
      <c r="O19" s="86"/>
      <c r="P19" s="86">
        <v>0</v>
      </c>
      <c r="Q19" s="63"/>
      <c r="R19" s="68">
        <f>_xlfn.IFERROR((N19/L19*100),0)</f>
        <v>0</v>
      </c>
      <c r="W19" s="62"/>
    </row>
    <row r="20" spans="2:23" s="21" customFormat="1" ht="12.75">
      <c r="B20" s="21" t="s">
        <v>45</v>
      </c>
      <c r="D20" s="69">
        <v>25000</v>
      </c>
      <c r="E20" s="62"/>
      <c r="F20" s="70">
        <v>1820.65</v>
      </c>
      <c r="G20" s="62"/>
      <c r="H20" s="70">
        <v>393.28</v>
      </c>
      <c r="I20" s="63"/>
      <c r="J20" s="71">
        <f t="shared" si="1"/>
        <v>7.2826</v>
      </c>
      <c r="L20" s="69">
        <v>25000</v>
      </c>
      <c r="M20" s="86"/>
      <c r="N20" s="70">
        <v>3944.09</v>
      </c>
      <c r="O20" s="86"/>
      <c r="P20" s="70">
        <v>394.29</v>
      </c>
      <c r="Q20" s="63"/>
      <c r="R20" s="71">
        <f>(N20/L20)*100</f>
        <v>15.77636</v>
      </c>
      <c r="W20" s="62"/>
    </row>
    <row r="21" spans="2:23" s="1" customFormat="1" ht="12.75">
      <c r="B21" s="1" t="s">
        <v>2</v>
      </c>
      <c r="D21" s="37">
        <f>SUM(D10:D20)</f>
        <v>8827000</v>
      </c>
      <c r="E21" s="33"/>
      <c r="F21" s="33">
        <f>SUM(F10:F20)</f>
        <v>2824020.65</v>
      </c>
      <c r="G21" s="33"/>
      <c r="H21" s="33">
        <f>SUM(H10:H20)</f>
        <v>333693.28</v>
      </c>
      <c r="I21" s="46"/>
      <c r="J21" s="34">
        <f>F21/D21</f>
        <v>0.3199298345983913</v>
      </c>
      <c r="L21" s="37">
        <f>SUM(L10:L20)</f>
        <v>6790000</v>
      </c>
      <c r="M21" s="33"/>
      <c r="N21" s="33">
        <f>SUM(N10:N20)</f>
        <v>1872574.09</v>
      </c>
      <c r="O21" s="33"/>
      <c r="P21" s="33">
        <f>SUM(P10:P20)</f>
        <v>312694.29</v>
      </c>
      <c r="Q21" s="46"/>
      <c r="R21" s="34">
        <f>N21/L21</f>
        <v>0.27578410751104565</v>
      </c>
      <c r="W21" s="62"/>
    </row>
    <row r="22" spans="4:23" s="1" customFormat="1" ht="12.75">
      <c r="D22" s="74"/>
      <c r="E22" s="74"/>
      <c r="F22" s="74"/>
      <c r="G22" s="74"/>
      <c r="H22" s="74"/>
      <c r="I22" s="75"/>
      <c r="J22" s="76"/>
      <c r="L22" s="74"/>
      <c r="M22" s="74"/>
      <c r="N22" s="74"/>
      <c r="O22" s="74"/>
      <c r="P22" s="74"/>
      <c r="Q22" s="75"/>
      <c r="R22" s="76"/>
      <c r="W22" s="62"/>
    </row>
    <row r="23" spans="4:23" s="1" customFormat="1" ht="12.75">
      <c r="D23" s="74"/>
      <c r="E23" s="74"/>
      <c r="F23" s="74"/>
      <c r="G23" s="74"/>
      <c r="H23" s="74"/>
      <c r="I23" s="75"/>
      <c r="J23" s="76"/>
      <c r="L23" s="74"/>
      <c r="M23" s="74"/>
      <c r="N23" s="74"/>
      <c r="O23" s="74"/>
      <c r="P23" s="74"/>
      <c r="Q23" s="75"/>
      <c r="R23" s="76"/>
      <c r="W23" s="62"/>
    </row>
    <row r="24" spans="1:23" s="21" customFormat="1" ht="12.75" customHeight="1">
      <c r="A24" s="60"/>
      <c r="B24" s="60"/>
      <c r="C24" s="60"/>
      <c r="D24" s="89" t="str">
        <f>'General Fund'!$D$5</f>
        <v>Fiscal Year 2021-2022</v>
      </c>
      <c r="E24" s="90"/>
      <c r="F24" s="90"/>
      <c r="G24" s="90"/>
      <c r="H24" s="90"/>
      <c r="I24" s="90"/>
      <c r="J24" s="91"/>
      <c r="L24" s="92" t="str">
        <f>'General Fund'!$L$5</f>
        <v>Prior Fiscal Year 2020-2021</v>
      </c>
      <c r="M24" s="93"/>
      <c r="N24" s="93"/>
      <c r="O24" s="93"/>
      <c r="P24" s="93"/>
      <c r="Q24" s="93"/>
      <c r="R24" s="94"/>
      <c r="W24" s="62"/>
    </row>
    <row r="25" spans="4:23" s="21" customFormat="1" ht="12.75">
      <c r="D25" s="39" t="s">
        <v>16</v>
      </c>
      <c r="E25" s="24"/>
      <c r="F25" s="24" t="s">
        <v>14</v>
      </c>
      <c r="G25" s="24"/>
      <c r="H25" s="24" t="s">
        <v>16</v>
      </c>
      <c r="I25" s="25"/>
      <c r="J25" s="40" t="s">
        <v>18</v>
      </c>
      <c r="L25" s="81">
        <v>44166</v>
      </c>
      <c r="M25" s="24"/>
      <c r="N25" s="24"/>
      <c r="O25" s="24"/>
      <c r="P25" s="24"/>
      <c r="Q25" s="25"/>
      <c r="R25" s="40" t="s">
        <v>18</v>
      </c>
      <c r="W25" s="78"/>
    </row>
    <row r="26" spans="4:23" s="21" customFormat="1" ht="12.75">
      <c r="D26" s="41" t="s">
        <v>13</v>
      </c>
      <c r="E26" s="5"/>
      <c r="F26" s="5" t="s">
        <v>15</v>
      </c>
      <c r="G26" s="5"/>
      <c r="H26" s="5" t="s">
        <v>17</v>
      </c>
      <c r="I26" s="6"/>
      <c r="J26" s="42" t="s">
        <v>19</v>
      </c>
      <c r="L26" s="41" t="s">
        <v>13</v>
      </c>
      <c r="M26" s="5"/>
      <c r="N26" s="5" t="s">
        <v>14</v>
      </c>
      <c r="O26" s="5"/>
      <c r="P26" s="5" t="s">
        <v>126</v>
      </c>
      <c r="Q26" s="6"/>
      <c r="R26" s="42" t="s">
        <v>19</v>
      </c>
      <c r="W26" s="83"/>
    </row>
    <row r="27" spans="1:18" s="21" customFormat="1" ht="12.75">
      <c r="A27" s="1" t="s">
        <v>3</v>
      </c>
      <c r="D27" s="61"/>
      <c r="E27" s="62"/>
      <c r="F27" s="62"/>
      <c r="G27" s="62"/>
      <c r="H27" s="62"/>
      <c r="I27" s="63"/>
      <c r="J27" s="64"/>
      <c r="K27" s="63"/>
      <c r="L27" s="65"/>
      <c r="M27" s="63"/>
      <c r="N27" s="63"/>
      <c r="O27" s="63"/>
      <c r="P27" s="63"/>
      <c r="Q27" s="63"/>
      <c r="R27" s="66"/>
    </row>
    <row r="28" spans="1:18" s="21" customFormat="1" ht="12.75">
      <c r="A28" s="1"/>
      <c r="B28" s="21" t="s">
        <v>127</v>
      </c>
      <c r="D28" s="61">
        <v>0</v>
      </c>
      <c r="E28" s="62"/>
      <c r="F28" s="62">
        <v>0</v>
      </c>
      <c r="G28" s="62"/>
      <c r="H28" s="62">
        <v>0</v>
      </c>
      <c r="I28" s="63"/>
      <c r="J28" s="68">
        <f>_xlfn.IFERROR((F28/D28)*100,0)</f>
        <v>0</v>
      </c>
      <c r="L28" s="61">
        <v>0</v>
      </c>
      <c r="M28" s="86"/>
      <c r="N28" s="86">
        <v>0</v>
      </c>
      <c r="O28" s="86"/>
      <c r="P28" s="86">
        <v>0</v>
      </c>
      <c r="Q28" s="63"/>
      <c r="R28" s="68">
        <f>_xlfn.IFERROR((N28/L28)*100,0)</f>
        <v>0</v>
      </c>
    </row>
    <row r="29" spans="2:18" s="21" customFormat="1" ht="12.75">
      <c r="B29" s="21" t="s">
        <v>93</v>
      </c>
      <c r="D29" s="61">
        <v>500000</v>
      </c>
      <c r="E29" s="62"/>
      <c r="F29" s="62">
        <v>0</v>
      </c>
      <c r="G29" s="62"/>
      <c r="H29" s="62">
        <v>0</v>
      </c>
      <c r="I29" s="63"/>
      <c r="J29" s="68">
        <f aca="true" t="shared" si="2" ref="J29:J38">_xlfn.IFERROR((F29/D29)*100,0)</f>
        <v>0</v>
      </c>
      <c r="L29" s="61">
        <v>500000</v>
      </c>
      <c r="M29" s="86"/>
      <c r="N29" s="86">
        <v>0</v>
      </c>
      <c r="O29" s="86"/>
      <c r="P29" s="86">
        <v>0</v>
      </c>
      <c r="Q29" s="63"/>
      <c r="R29" s="68">
        <f>_xlfn.IFERROR((N29/L29)*100,0)</f>
        <v>0</v>
      </c>
    </row>
    <row r="30" spans="2:18" s="21" customFormat="1" ht="12.75">
      <c r="B30" s="21" t="s">
        <v>67</v>
      </c>
      <c r="D30" s="61">
        <v>7000</v>
      </c>
      <c r="E30" s="62"/>
      <c r="F30" s="62">
        <v>339.9</v>
      </c>
      <c r="G30" s="62">
        <v>2230.59</v>
      </c>
      <c r="H30" s="62">
        <v>0</v>
      </c>
      <c r="I30" s="63"/>
      <c r="J30" s="68">
        <f t="shared" si="2"/>
        <v>4.855714285714285</v>
      </c>
      <c r="L30" s="61">
        <v>7000</v>
      </c>
      <c r="M30" s="86"/>
      <c r="N30" s="86">
        <v>0</v>
      </c>
      <c r="O30" s="86">
        <v>2230.59</v>
      </c>
      <c r="P30" s="86">
        <v>0</v>
      </c>
      <c r="Q30" s="63"/>
      <c r="R30" s="68">
        <f aca="true" t="shared" si="3" ref="R30:R40">_xlfn.IFERROR((N30/L30)*100,0)</f>
        <v>0</v>
      </c>
    </row>
    <row r="31" spans="2:18" s="21" customFormat="1" ht="12.75">
      <c r="B31" s="21" t="s">
        <v>89</v>
      </c>
      <c r="D31" s="61">
        <v>100000</v>
      </c>
      <c r="E31" s="62"/>
      <c r="F31" s="62">
        <v>0</v>
      </c>
      <c r="G31" s="62"/>
      <c r="H31" s="62">
        <v>0</v>
      </c>
      <c r="I31" s="63"/>
      <c r="J31" s="68">
        <f t="shared" si="2"/>
        <v>0</v>
      </c>
      <c r="L31" s="61">
        <v>100000</v>
      </c>
      <c r="M31" s="86"/>
      <c r="N31" s="86">
        <v>0</v>
      </c>
      <c r="O31" s="86"/>
      <c r="P31" s="86">
        <v>0</v>
      </c>
      <c r="Q31" s="63"/>
      <c r="R31" s="68">
        <f t="shared" si="3"/>
        <v>0</v>
      </c>
    </row>
    <row r="32" spans="2:18" s="21" customFormat="1" ht="12.75">
      <c r="B32" s="21" t="s">
        <v>150</v>
      </c>
      <c r="D32" s="61">
        <v>0</v>
      </c>
      <c r="E32" s="62"/>
      <c r="F32" s="62">
        <v>0</v>
      </c>
      <c r="G32" s="62"/>
      <c r="H32" s="62">
        <v>0</v>
      </c>
      <c r="I32" s="63"/>
      <c r="J32" s="68">
        <f t="shared" si="2"/>
        <v>0</v>
      </c>
      <c r="L32" s="61">
        <v>0</v>
      </c>
      <c r="M32" s="86"/>
      <c r="N32" s="86">
        <v>0</v>
      </c>
      <c r="O32" s="86"/>
      <c r="P32" s="86">
        <v>0</v>
      </c>
      <c r="Q32" s="63"/>
      <c r="R32" s="68">
        <f t="shared" si="3"/>
        <v>0</v>
      </c>
    </row>
    <row r="33" spans="2:18" s="21" customFormat="1" ht="12.75">
      <c r="B33" s="21" t="s">
        <v>95</v>
      </c>
      <c r="D33" s="61">
        <v>0</v>
      </c>
      <c r="E33" s="62"/>
      <c r="F33" s="62">
        <v>0</v>
      </c>
      <c r="G33" s="62"/>
      <c r="H33" s="62">
        <v>0</v>
      </c>
      <c r="I33" s="63"/>
      <c r="J33" s="68">
        <f t="shared" si="2"/>
        <v>0</v>
      </c>
      <c r="L33" s="61">
        <v>0</v>
      </c>
      <c r="M33" s="86"/>
      <c r="N33" s="86">
        <v>52340</v>
      </c>
      <c r="O33" s="86"/>
      <c r="P33" s="86">
        <v>52340</v>
      </c>
      <c r="Q33" s="63"/>
      <c r="R33" s="68">
        <f t="shared" si="3"/>
        <v>0</v>
      </c>
    </row>
    <row r="34" spans="2:18" s="21" customFormat="1" ht="12.75">
      <c r="B34" s="21" t="s">
        <v>98</v>
      </c>
      <c r="D34" s="61">
        <v>365000</v>
      </c>
      <c r="E34" s="62"/>
      <c r="F34" s="62">
        <v>0</v>
      </c>
      <c r="G34" s="62"/>
      <c r="H34" s="62">
        <v>0</v>
      </c>
      <c r="I34" s="63"/>
      <c r="J34" s="68">
        <f t="shared" si="2"/>
        <v>0</v>
      </c>
      <c r="L34" s="61">
        <v>324000</v>
      </c>
      <c r="M34" s="86"/>
      <c r="N34" s="86">
        <v>4500</v>
      </c>
      <c r="O34" s="86"/>
      <c r="P34" s="86">
        <v>0</v>
      </c>
      <c r="Q34" s="63"/>
      <c r="R34" s="68">
        <f t="shared" si="3"/>
        <v>1.3888888888888888</v>
      </c>
    </row>
    <row r="35" spans="2:18" s="21" customFormat="1" ht="12.75">
      <c r="B35" s="21" t="s">
        <v>128</v>
      </c>
      <c r="D35" s="61">
        <v>0</v>
      </c>
      <c r="E35" s="62"/>
      <c r="F35" s="62">
        <v>0</v>
      </c>
      <c r="G35" s="62"/>
      <c r="H35" s="62">
        <v>0</v>
      </c>
      <c r="I35" s="63"/>
      <c r="J35" s="68">
        <f t="shared" si="2"/>
        <v>0</v>
      </c>
      <c r="L35" s="61">
        <v>0</v>
      </c>
      <c r="M35" s="86"/>
      <c r="N35" s="86">
        <v>0</v>
      </c>
      <c r="O35" s="86"/>
      <c r="P35" s="86">
        <v>0</v>
      </c>
      <c r="Q35" s="63"/>
      <c r="R35" s="68">
        <f t="shared" si="3"/>
        <v>0</v>
      </c>
    </row>
    <row r="36" spans="2:18" s="21" customFormat="1" ht="12.75">
      <c r="B36" s="21" t="s">
        <v>99</v>
      </c>
      <c r="D36" s="61">
        <v>0</v>
      </c>
      <c r="E36" s="62"/>
      <c r="F36" s="62">
        <v>0</v>
      </c>
      <c r="G36" s="62"/>
      <c r="H36" s="62">
        <v>0</v>
      </c>
      <c r="I36" s="63"/>
      <c r="J36" s="68">
        <f t="shared" si="2"/>
        <v>0</v>
      </c>
      <c r="L36" s="61">
        <v>0</v>
      </c>
      <c r="M36" s="86"/>
      <c r="N36" s="86">
        <v>0</v>
      </c>
      <c r="O36" s="86"/>
      <c r="P36" s="86">
        <v>0</v>
      </c>
      <c r="Q36" s="63"/>
      <c r="R36" s="68">
        <f t="shared" si="3"/>
        <v>0</v>
      </c>
    </row>
    <row r="37" spans="2:18" s="21" customFormat="1" ht="12.75">
      <c r="B37" s="21" t="s">
        <v>100</v>
      </c>
      <c r="D37" s="61">
        <v>650000</v>
      </c>
      <c r="E37" s="62"/>
      <c r="F37" s="62">
        <v>0</v>
      </c>
      <c r="G37" s="62"/>
      <c r="H37" s="62">
        <v>0</v>
      </c>
      <c r="I37" s="63"/>
      <c r="J37" s="68">
        <f t="shared" si="2"/>
        <v>0</v>
      </c>
      <c r="L37" s="61">
        <v>400000</v>
      </c>
      <c r="M37" s="86"/>
      <c r="N37" s="86">
        <v>0</v>
      </c>
      <c r="O37" s="86"/>
      <c r="P37" s="86">
        <v>0</v>
      </c>
      <c r="Q37" s="63"/>
      <c r="R37" s="68">
        <f t="shared" si="3"/>
        <v>0</v>
      </c>
    </row>
    <row r="38" spans="2:18" s="21" customFormat="1" ht="12.75">
      <c r="B38" s="21" t="s">
        <v>143</v>
      </c>
      <c r="D38" s="61">
        <v>200000</v>
      </c>
      <c r="E38" s="62"/>
      <c r="F38" s="62">
        <v>0</v>
      </c>
      <c r="G38" s="62"/>
      <c r="H38" s="62">
        <v>0</v>
      </c>
      <c r="I38" s="63"/>
      <c r="J38" s="68">
        <f t="shared" si="2"/>
        <v>0</v>
      </c>
      <c r="L38" s="61">
        <v>200000</v>
      </c>
      <c r="M38" s="86"/>
      <c r="N38" s="86">
        <v>0</v>
      </c>
      <c r="O38" s="86"/>
      <c r="P38" s="86">
        <v>0</v>
      </c>
      <c r="Q38" s="63"/>
      <c r="R38" s="68">
        <f t="shared" si="3"/>
        <v>0</v>
      </c>
    </row>
    <row r="39" spans="2:18" s="21" customFormat="1" ht="12.75">
      <c r="B39" s="21" t="s">
        <v>151</v>
      </c>
      <c r="D39" s="61">
        <v>0</v>
      </c>
      <c r="E39" s="62"/>
      <c r="F39" s="78">
        <v>0</v>
      </c>
      <c r="G39" s="62"/>
      <c r="H39" s="78">
        <v>0</v>
      </c>
      <c r="I39" s="63"/>
      <c r="J39" s="68">
        <f>_xlfn.IFERROR((N39/D39)*100,0)</f>
        <v>0</v>
      </c>
      <c r="L39" s="61">
        <v>0</v>
      </c>
      <c r="M39" s="86"/>
      <c r="N39" s="86">
        <v>0</v>
      </c>
      <c r="O39" s="86"/>
      <c r="P39" s="86">
        <v>0</v>
      </c>
      <c r="Q39" s="63"/>
      <c r="R39" s="68">
        <f>_xlfn.IFERROR((#REF!/L39)*100,0)</f>
        <v>0</v>
      </c>
    </row>
    <row r="40" spans="2:18" s="21" customFormat="1" ht="12.75">
      <c r="B40" s="21" t="s">
        <v>144</v>
      </c>
      <c r="D40" s="72">
        <v>181500</v>
      </c>
      <c r="E40" s="73"/>
      <c r="F40" s="73">
        <v>0</v>
      </c>
      <c r="G40" s="73"/>
      <c r="H40" s="73">
        <v>0</v>
      </c>
      <c r="I40" s="77"/>
      <c r="J40" s="71">
        <f>_xlfn.IFERROR((F40/D40)*100,0)</f>
        <v>0</v>
      </c>
      <c r="L40" s="72">
        <v>150000</v>
      </c>
      <c r="M40" s="73"/>
      <c r="N40" s="73">
        <v>102750</v>
      </c>
      <c r="O40" s="73"/>
      <c r="P40" s="73">
        <v>0</v>
      </c>
      <c r="Q40" s="77"/>
      <c r="R40" s="71">
        <f t="shared" si="3"/>
        <v>68.5</v>
      </c>
    </row>
    <row r="41" spans="1:18" s="59" customFormat="1" ht="20.25">
      <c r="A41" s="7" t="s">
        <v>30</v>
      </c>
      <c r="B41" s="7"/>
      <c r="C41" s="7"/>
      <c r="D41" s="8"/>
      <c r="E41" s="8"/>
      <c r="F41" s="8"/>
      <c r="G41" s="8"/>
      <c r="H41" s="8"/>
      <c r="I41" s="7"/>
      <c r="J41" s="9"/>
      <c r="K41" s="58"/>
      <c r="L41" s="58"/>
      <c r="M41" s="58"/>
      <c r="N41" s="58"/>
      <c r="O41" s="58"/>
      <c r="P41" s="58"/>
      <c r="Q41" s="58"/>
      <c r="R41" s="58"/>
    </row>
    <row r="42" spans="1:18" s="59" customFormat="1" ht="20.25">
      <c r="A42" s="7" t="s">
        <v>38</v>
      </c>
      <c r="B42" s="7"/>
      <c r="C42" s="7"/>
      <c r="D42" s="8"/>
      <c r="E42" s="8"/>
      <c r="F42" s="8"/>
      <c r="G42" s="8"/>
      <c r="H42" s="8"/>
      <c r="I42" s="7"/>
      <c r="J42" s="9"/>
      <c r="K42" s="58"/>
      <c r="L42" s="58"/>
      <c r="M42" s="58"/>
      <c r="N42" s="58"/>
      <c r="O42" s="58"/>
      <c r="P42" s="58"/>
      <c r="Q42" s="58"/>
      <c r="R42" s="58"/>
    </row>
    <row r="43" spans="1:18" s="59" customFormat="1" ht="20.25">
      <c r="A43" s="7" t="str">
        <f>'General Fund'!A3</f>
        <v>For the Month Ended December 31, 2021</v>
      </c>
      <c r="B43" s="7"/>
      <c r="C43" s="7"/>
      <c r="D43" s="8"/>
      <c r="E43" s="8"/>
      <c r="F43" s="8"/>
      <c r="G43" s="8"/>
      <c r="H43" s="8"/>
      <c r="I43" s="7"/>
      <c r="J43" s="9"/>
      <c r="K43" s="58"/>
      <c r="L43" s="58"/>
      <c r="M43" s="58"/>
      <c r="N43" s="58"/>
      <c r="O43" s="58"/>
      <c r="P43" s="58"/>
      <c r="Q43" s="58"/>
      <c r="R43" s="58"/>
    </row>
    <row r="44" spans="1:18" s="59" customFormat="1" ht="12.75" customHeight="1">
      <c r="A44" s="7"/>
      <c r="B44" s="7"/>
      <c r="C44" s="7"/>
      <c r="D44" s="8"/>
      <c r="E44" s="8"/>
      <c r="F44" s="8"/>
      <c r="G44" s="8"/>
      <c r="H44" s="8"/>
      <c r="I44" s="7"/>
      <c r="J44" s="9"/>
      <c r="K44" s="58"/>
      <c r="L44" s="58"/>
      <c r="M44" s="58"/>
      <c r="N44" s="58"/>
      <c r="O44" s="58"/>
      <c r="P44" s="58"/>
      <c r="Q44" s="58"/>
      <c r="R44" s="58"/>
    </row>
    <row r="45" spans="1:18" s="21" customFormat="1" ht="12.75" customHeight="1">
      <c r="A45" s="60"/>
      <c r="B45" s="60"/>
      <c r="C45" s="60"/>
      <c r="D45" s="89" t="str">
        <f>'General Fund'!$D$5</f>
        <v>Fiscal Year 2021-2022</v>
      </c>
      <c r="E45" s="90"/>
      <c r="F45" s="90"/>
      <c r="G45" s="90"/>
      <c r="H45" s="90"/>
      <c r="I45" s="90"/>
      <c r="J45" s="91"/>
      <c r="L45" s="92" t="str">
        <f>'General Fund'!$L$5</f>
        <v>Prior Fiscal Year 2020-2021</v>
      </c>
      <c r="M45" s="93"/>
      <c r="N45" s="93"/>
      <c r="O45" s="93"/>
      <c r="P45" s="93"/>
      <c r="Q45" s="93"/>
      <c r="R45" s="94"/>
    </row>
    <row r="46" spans="4:18" s="21" customFormat="1" ht="12.75">
      <c r="D46" s="39" t="s">
        <v>16</v>
      </c>
      <c r="E46" s="24"/>
      <c r="F46" s="24" t="s">
        <v>14</v>
      </c>
      <c r="G46" s="24"/>
      <c r="H46" s="24" t="s">
        <v>16</v>
      </c>
      <c r="I46" s="25"/>
      <c r="J46" s="40" t="s">
        <v>18</v>
      </c>
      <c r="L46" s="81"/>
      <c r="M46" s="24"/>
      <c r="N46" s="24"/>
      <c r="O46" s="24"/>
      <c r="P46" s="24"/>
      <c r="Q46" s="25"/>
      <c r="R46" s="40" t="s">
        <v>18</v>
      </c>
    </row>
    <row r="47" spans="4:18" s="21" customFormat="1" ht="12.75">
      <c r="D47" s="41" t="s">
        <v>13</v>
      </c>
      <c r="E47" s="5"/>
      <c r="F47" s="5" t="s">
        <v>15</v>
      </c>
      <c r="G47" s="5"/>
      <c r="H47" s="5" t="s">
        <v>17</v>
      </c>
      <c r="I47" s="6"/>
      <c r="J47" s="42" t="s">
        <v>19</v>
      </c>
      <c r="L47" s="41" t="s">
        <v>13</v>
      </c>
      <c r="M47" s="5"/>
      <c r="N47" s="5" t="s">
        <v>14</v>
      </c>
      <c r="O47" s="5"/>
      <c r="P47" s="5" t="s">
        <v>126</v>
      </c>
      <c r="Q47" s="6"/>
      <c r="R47" s="42" t="s">
        <v>19</v>
      </c>
    </row>
    <row r="48" spans="1:18" s="21" customFormat="1" ht="12.75">
      <c r="A48" s="1" t="s">
        <v>130</v>
      </c>
      <c r="D48" s="61"/>
      <c r="E48" s="62"/>
      <c r="F48" s="62"/>
      <c r="G48" s="62"/>
      <c r="H48" s="62"/>
      <c r="I48" s="63"/>
      <c r="J48" s="64"/>
      <c r="K48" s="63"/>
      <c r="L48" s="65"/>
      <c r="M48" s="63"/>
      <c r="N48" s="63"/>
      <c r="O48" s="63"/>
      <c r="P48" s="63"/>
      <c r="Q48" s="63"/>
      <c r="R48" s="66"/>
    </row>
    <row r="49" spans="2:18" s="21" customFormat="1" ht="12.75">
      <c r="B49" s="21" t="s">
        <v>114</v>
      </c>
      <c r="D49" s="61">
        <v>0</v>
      </c>
      <c r="E49" s="62"/>
      <c r="F49" s="62">
        <v>0</v>
      </c>
      <c r="G49" s="62"/>
      <c r="H49" s="62">
        <v>0</v>
      </c>
      <c r="I49" s="63"/>
      <c r="J49" s="68">
        <f aca="true" t="shared" si="4" ref="J49:J84">_xlfn.IFERROR((F49/D49)*100,0)</f>
        <v>0</v>
      </c>
      <c r="L49" s="61">
        <v>0</v>
      </c>
      <c r="M49" s="62"/>
      <c r="N49" s="86">
        <v>0</v>
      </c>
      <c r="O49" s="86"/>
      <c r="P49" s="86">
        <v>0</v>
      </c>
      <c r="Q49" s="63"/>
      <c r="R49" s="68">
        <f aca="true" t="shared" si="5" ref="R49:R85">_xlfn.IFERROR((N49/L49)*100,0)</f>
        <v>0</v>
      </c>
    </row>
    <row r="50" spans="2:18" s="21" customFormat="1" ht="12.75">
      <c r="B50" s="21" t="s">
        <v>156</v>
      </c>
      <c r="D50" s="61">
        <v>260500</v>
      </c>
      <c r="E50" s="62"/>
      <c r="F50" s="62">
        <v>2145.34</v>
      </c>
      <c r="G50" s="62"/>
      <c r="H50" s="62">
        <v>0</v>
      </c>
      <c r="I50" s="63"/>
      <c r="J50" s="68">
        <f t="shared" si="4"/>
        <v>0.8235470249520155</v>
      </c>
      <c r="L50" s="61">
        <v>1000000</v>
      </c>
      <c r="M50" s="86"/>
      <c r="N50" s="86">
        <v>149724.95</v>
      </c>
      <c r="O50" s="86"/>
      <c r="P50" s="86">
        <v>6739.72</v>
      </c>
      <c r="Q50" s="63"/>
      <c r="R50" s="68">
        <f t="shared" si="5"/>
        <v>14.972495000000002</v>
      </c>
    </row>
    <row r="51" spans="2:18" s="21" customFormat="1" ht="12.75">
      <c r="B51" s="21" t="s">
        <v>135</v>
      </c>
      <c r="D51" s="61">
        <v>100000</v>
      </c>
      <c r="E51" s="62"/>
      <c r="F51" s="62">
        <v>0</v>
      </c>
      <c r="G51" s="62"/>
      <c r="H51" s="62">
        <v>0</v>
      </c>
      <c r="I51" s="63"/>
      <c r="J51" s="68">
        <f t="shared" si="4"/>
        <v>0</v>
      </c>
      <c r="L51" s="61">
        <v>100000</v>
      </c>
      <c r="M51" s="62"/>
      <c r="N51" s="62">
        <v>0</v>
      </c>
      <c r="O51" s="62"/>
      <c r="P51" s="62">
        <v>0</v>
      </c>
      <c r="Q51" s="63"/>
      <c r="R51" s="68">
        <f t="shared" si="5"/>
        <v>0</v>
      </c>
    </row>
    <row r="52" spans="2:18" s="21" customFormat="1" ht="12.75">
      <c r="B52" s="21" t="s">
        <v>121</v>
      </c>
      <c r="D52" s="61">
        <v>0</v>
      </c>
      <c r="E52" s="62"/>
      <c r="F52" s="62">
        <v>0</v>
      </c>
      <c r="G52" s="62"/>
      <c r="H52" s="62">
        <v>0</v>
      </c>
      <c r="I52" s="63"/>
      <c r="J52" s="68">
        <f t="shared" si="4"/>
        <v>0</v>
      </c>
      <c r="L52" s="61">
        <v>0</v>
      </c>
      <c r="M52" s="86"/>
      <c r="N52" s="86">
        <v>0</v>
      </c>
      <c r="O52" s="86"/>
      <c r="P52" s="86">
        <v>0</v>
      </c>
      <c r="Q52" s="63"/>
      <c r="R52" s="68">
        <f t="shared" si="5"/>
        <v>0</v>
      </c>
    </row>
    <row r="53" spans="2:18" s="21" customFormat="1" ht="12.75">
      <c r="B53" s="21" t="s">
        <v>122</v>
      </c>
      <c r="D53" s="61">
        <v>0</v>
      </c>
      <c r="E53" s="62"/>
      <c r="F53" s="62">
        <v>0</v>
      </c>
      <c r="G53" s="62"/>
      <c r="H53" s="62">
        <v>0</v>
      </c>
      <c r="I53" s="63"/>
      <c r="J53" s="68">
        <f t="shared" si="4"/>
        <v>0</v>
      </c>
      <c r="L53" s="61">
        <v>0</v>
      </c>
      <c r="M53" s="86"/>
      <c r="N53" s="86">
        <v>0</v>
      </c>
      <c r="O53" s="86"/>
      <c r="P53" s="86">
        <v>0</v>
      </c>
      <c r="Q53" s="63"/>
      <c r="R53" s="68">
        <f t="shared" si="5"/>
        <v>0</v>
      </c>
    </row>
    <row r="54" spans="2:18" s="21" customFormat="1" ht="12.75">
      <c r="B54" s="21" t="s">
        <v>129</v>
      </c>
      <c r="D54" s="61">
        <v>0</v>
      </c>
      <c r="E54" s="62"/>
      <c r="F54" s="62">
        <v>0</v>
      </c>
      <c r="G54" s="62"/>
      <c r="H54" s="62">
        <v>0</v>
      </c>
      <c r="I54" s="63"/>
      <c r="J54" s="68">
        <f t="shared" si="4"/>
        <v>0</v>
      </c>
      <c r="L54" s="61">
        <v>0</v>
      </c>
      <c r="M54" s="86"/>
      <c r="N54" s="86">
        <v>0</v>
      </c>
      <c r="O54" s="86"/>
      <c r="P54" s="86">
        <v>0</v>
      </c>
      <c r="Q54" s="63"/>
      <c r="R54" s="68">
        <f t="shared" si="5"/>
        <v>0</v>
      </c>
    </row>
    <row r="55" spans="2:18" s="21" customFormat="1" ht="12.75">
      <c r="B55" s="21" t="s">
        <v>134</v>
      </c>
      <c r="D55" s="61">
        <v>0</v>
      </c>
      <c r="E55" s="62"/>
      <c r="F55" s="62">
        <v>0</v>
      </c>
      <c r="G55" s="62"/>
      <c r="H55" s="62">
        <v>0</v>
      </c>
      <c r="I55" s="63"/>
      <c r="J55" s="68">
        <f t="shared" si="4"/>
        <v>0</v>
      </c>
      <c r="L55" s="61">
        <v>0</v>
      </c>
      <c r="M55" s="86"/>
      <c r="N55" s="86">
        <v>0</v>
      </c>
      <c r="O55" s="86"/>
      <c r="P55" s="86">
        <v>0</v>
      </c>
      <c r="Q55" s="63"/>
      <c r="R55" s="68">
        <f t="shared" si="5"/>
        <v>0</v>
      </c>
    </row>
    <row r="56" spans="2:18" s="21" customFormat="1" ht="12.75">
      <c r="B56" s="21" t="s">
        <v>132</v>
      </c>
      <c r="D56" s="61">
        <v>122000</v>
      </c>
      <c r="E56" s="62"/>
      <c r="F56" s="62">
        <v>0</v>
      </c>
      <c r="G56" s="62"/>
      <c r="H56" s="62">
        <v>0</v>
      </c>
      <c r="I56" s="63"/>
      <c r="J56" s="68">
        <f t="shared" si="4"/>
        <v>0</v>
      </c>
      <c r="L56" s="61">
        <v>122000</v>
      </c>
      <c r="M56" s="86"/>
      <c r="N56" s="86">
        <v>0</v>
      </c>
      <c r="O56" s="86"/>
      <c r="P56" s="86">
        <v>0</v>
      </c>
      <c r="Q56" s="63"/>
      <c r="R56" s="68">
        <f t="shared" si="5"/>
        <v>0</v>
      </c>
    </row>
    <row r="57" spans="2:18" s="21" customFormat="1" ht="12.75">
      <c r="B57" s="21" t="s">
        <v>148</v>
      </c>
      <c r="D57" s="61">
        <v>530000</v>
      </c>
      <c r="E57" s="62"/>
      <c r="F57" s="62">
        <v>0</v>
      </c>
      <c r="G57" s="62"/>
      <c r="H57" s="62">
        <v>0</v>
      </c>
      <c r="I57" s="63"/>
      <c r="J57" s="68">
        <f t="shared" si="4"/>
        <v>0</v>
      </c>
      <c r="L57" s="61">
        <v>300000</v>
      </c>
      <c r="M57" s="86"/>
      <c r="N57" s="86">
        <v>48817</v>
      </c>
      <c r="O57" s="86"/>
      <c r="P57" s="86">
        <v>7500</v>
      </c>
      <c r="Q57" s="63"/>
      <c r="R57" s="68">
        <f t="shared" si="5"/>
        <v>16.272333333333332</v>
      </c>
    </row>
    <row r="58" spans="2:18" s="21" customFormat="1" ht="12.75">
      <c r="B58" s="21" t="s">
        <v>178</v>
      </c>
      <c r="D58" s="61">
        <v>0</v>
      </c>
      <c r="E58" s="62"/>
      <c r="F58" s="62">
        <v>0</v>
      </c>
      <c r="G58" s="62"/>
      <c r="H58" s="62">
        <v>0</v>
      </c>
      <c r="I58" s="63"/>
      <c r="J58" s="68">
        <f t="shared" si="4"/>
        <v>0</v>
      </c>
      <c r="L58" s="61">
        <v>0</v>
      </c>
      <c r="M58" s="86"/>
      <c r="N58" s="86">
        <v>216536.88</v>
      </c>
      <c r="O58" s="86"/>
      <c r="P58" s="86">
        <v>9836.88</v>
      </c>
      <c r="Q58" s="63"/>
      <c r="R58" s="68">
        <f t="shared" si="5"/>
        <v>0</v>
      </c>
    </row>
    <row r="59" spans="2:18" s="21" customFormat="1" ht="12.75">
      <c r="B59" s="21" t="s">
        <v>145</v>
      </c>
      <c r="D59" s="61">
        <v>311000</v>
      </c>
      <c r="E59" s="62"/>
      <c r="F59" s="62">
        <v>0</v>
      </c>
      <c r="G59" s="62"/>
      <c r="H59" s="62">
        <v>0</v>
      </c>
      <c r="I59" s="63"/>
      <c r="J59" s="68">
        <f t="shared" si="4"/>
        <v>0</v>
      </c>
      <c r="L59" s="61">
        <v>311000</v>
      </c>
      <c r="M59" s="86"/>
      <c r="N59" s="86">
        <v>0</v>
      </c>
      <c r="O59" s="86"/>
      <c r="P59" s="86">
        <v>0</v>
      </c>
      <c r="Q59" s="63"/>
      <c r="R59" s="68">
        <f t="shared" si="5"/>
        <v>0</v>
      </c>
    </row>
    <row r="60" spans="2:18" s="21" customFormat="1" ht="12.75">
      <c r="B60" s="21" t="s">
        <v>146</v>
      </c>
      <c r="D60" s="61">
        <v>0</v>
      </c>
      <c r="E60" s="62"/>
      <c r="F60" s="62">
        <v>0</v>
      </c>
      <c r="G60" s="62"/>
      <c r="H60" s="62">
        <v>0</v>
      </c>
      <c r="I60" s="63"/>
      <c r="J60" s="68">
        <f t="shared" si="4"/>
        <v>0</v>
      </c>
      <c r="L60" s="61">
        <v>50000</v>
      </c>
      <c r="M60" s="86"/>
      <c r="N60" s="86">
        <v>479351.86</v>
      </c>
      <c r="O60" s="86"/>
      <c r="P60" s="86">
        <v>0</v>
      </c>
      <c r="Q60" s="63"/>
      <c r="R60" s="68">
        <f t="shared" si="5"/>
        <v>958.70372</v>
      </c>
    </row>
    <row r="61" spans="2:18" s="21" customFormat="1" ht="12.75">
      <c r="B61" s="21" t="s">
        <v>160</v>
      </c>
      <c r="D61" s="61">
        <v>470000</v>
      </c>
      <c r="E61" s="62"/>
      <c r="F61" s="62">
        <v>304348.29</v>
      </c>
      <c r="G61" s="62"/>
      <c r="H61" s="62">
        <v>0</v>
      </c>
      <c r="I61" s="63"/>
      <c r="J61" s="68">
        <f t="shared" si="4"/>
        <v>64.75495531914893</v>
      </c>
      <c r="L61" s="61">
        <v>132000</v>
      </c>
      <c r="M61" s="86"/>
      <c r="N61" s="86">
        <v>22125</v>
      </c>
      <c r="O61" s="86"/>
      <c r="P61" s="86">
        <v>2545.92</v>
      </c>
      <c r="Q61" s="63"/>
      <c r="R61" s="68">
        <f t="shared" si="5"/>
        <v>16.761363636363637</v>
      </c>
    </row>
    <row r="62" spans="2:18" s="21" customFormat="1" ht="12.75">
      <c r="B62" s="21" t="s">
        <v>155</v>
      </c>
      <c r="D62" s="61">
        <v>0</v>
      </c>
      <c r="E62" s="62"/>
      <c r="F62" s="62">
        <v>0</v>
      </c>
      <c r="G62" s="62"/>
      <c r="H62" s="62">
        <v>0</v>
      </c>
      <c r="I62" s="63"/>
      <c r="J62" s="68">
        <f t="shared" si="4"/>
        <v>0</v>
      </c>
      <c r="L62" s="61">
        <v>75000</v>
      </c>
      <c r="M62" s="86"/>
      <c r="N62" s="86">
        <v>0</v>
      </c>
      <c r="O62" s="86"/>
      <c r="P62" s="86">
        <v>0</v>
      </c>
      <c r="Q62" s="63"/>
      <c r="R62" s="68">
        <f t="shared" si="5"/>
        <v>0</v>
      </c>
    </row>
    <row r="63" spans="2:18" s="21" customFormat="1" ht="12.75">
      <c r="B63" s="21" t="s">
        <v>170</v>
      </c>
      <c r="D63" s="61">
        <v>270000</v>
      </c>
      <c r="E63" s="62"/>
      <c r="F63" s="62">
        <v>0</v>
      </c>
      <c r="G63" s="62"/>
      <c r="H63" s="62">
        <v>0</v>
      </c>
      <c r="I63" s="63"/>
      <c r="J63" s="68">
        <f t="shared" si="4"/>
        <v>0</v>
      </c>
      <c r="L63" s="61">
        <v>270000</v>
      </c>
      <c r="M63" s="62"/>
      <c r="N63" s="62">
        <v>0</v>
      </c>
      <c r="O63" s="62"/>
      <c r="P63" s="62">
        <v>0</v>
      </c>
      <c r="Q63" s="63"/>
      <c r="R63" s="68">
        <f t="shared" si="5"/>
        <v>0</v>
      </c>
    </row>
    <row r="64" spans="2:18" s="21" customFormat="1" ht="12.75">
      <c r="B64" s="21" t="s">
        <v>147</v>
      </c>
      <c r="D64" s="61">
        <v>50000</v>
      </c>
      <c r="E64" s="62"/>
      <c r="F64" s="62">
        <v>0</v>
      </c>
      <c r="G64" s="62"/>
      <c r="H64" s="62">
        <v>0</v>
      </c>
      <c r="I64" s="63"/>
      <c r="J64" s="68">
        <f t="shared" si="4"/>
        <v>0</v>
      </c>
      <c r="L64" s="61">
        <v>0</v>
      </c>
      <c r="M64" s="62"/>
      <c r="N64" s="62">
        <v>0</v>
      </c>
      <c r="O64" s="62"/>
      <c r="P64" s="62">
        <v>0</v>
      </c>
      <c r="Q64" s="63"/>
      <c r="R64" s="68">
        <f t="shared" si="5"/>
        <v>0</v>
      </c>
    </row>
    <row r="65" spans="2:18" s="21" customFormat="1" ht="12.75">
      <c r="B65" s="21" t="s">
        <v>140</v>
      </c>
      <c r="D65" s="61">
        <v>0</v>
      </c>
      <c r="E65" s="62"/>
      <c r="F65" s="62">
        <v>0</v>
      </c>
      <c r="G65" s="62"/>
      <c r="H65" s="62">
        <v>0</v>
      </c>
      <c r="I65" s="63"/>
      <c r="J65" s="68">
        <f t="shared" si="4"/>
        <v>0</v>
      </c>
      <c r="L65" s="61">
        <v>0</v>
      </c>
      <c r="M65" s="86"/>
      <c r="N65" s="86">
        <v>0</v>
      </c>
      <c r="O65" s="86"/>
      <c r="P65" s="86">
        <v>0</v>
      </c>
      <c r="Q65" s="63"/>
      <c r="R65" s="68">
        <f t="shared" si="5"/>
        <v>0</v>
      </c>
    </row>
    <row r="66" spans="2:18" s="21" customFormat="1" ht="12.75">
      <c r="B66" s="21" t="s">
        <v>161</v>
      </c>
      <c r="D66" s="61">
        <v>0</v>
      </c>
      <c r="E66" s="62"/>
      <c r="F66" s="62">
        <v>0</v>
      </c>
      <c r="G66" s="62"/>
      <c r="H66" s="62">
        <v>0</v>
      </c>
      <c r="I66" s="63"/>
      <c r="J66" s="68">
        <f t="shared" si="4"/>
        <v>0</v>
      </c>
      <c r="L66" s="61">
        <v>0</v>
      </c>
      <c r="M66" s="86"/>
      <c r="N66" s="86">
        <v>15200</v>
      </c>
      <c r="O66" s="86"/>
      <c r="P66" s="86">
        <v>0</v>
      </c>
      <c r="Q66" s="63"/>
      <c r="R66" s="68">
        <f t="shared" si="5"/>
        <v>0</v>
      </c>
    </row>
    <row r="67" spans="2:18" s="21" customFormat="1" ht="12.75">
      <c r="B67" s="21" t="s">
        <v>164</v>
      </c>
      <c r="D67" s="61">
        <v>0</v>
      </c>
      <c r="E67" s="62"/>
      <c r="F67" s="62">
        <v>0</v>
      </c>
      <c r="G67" s="62"/>
      <c r="H67" s="62">
        <v>0</v>
      </c>
      <c r="I67" s="63"/>
      <c r="J67" s="68">
        <f t="shared" si="4"/>
        <v>0</v>
      </c>
      <c r="L67" s="61">
        <v>0</v>
      </c>
      <c r="M67" s="86"/>
      <c r="N67" s="86">
        <v>0</v>
      </c>
      <c r="O67" s="86"/>
      <c r="P67" s="86">
        <v>0</v>
      </c>
      <c r="Q67" s="63"/>
      <c r="R67" s="68">
        <f t="shared" si="5"/>
        <v>0</v>
      </c>
    </row>
    <row r="68" spans="2:18" s="21" customFormat="1" ht="12.75">
      <c r="B68" s="21" t="s">
        <v>157</v>
      </c>
      <c r="D68" s="61">
        <v>253000</v>
      </c>
      <c r="E68" s="62"/>
      <c r="F68" s="62">
        <v>4015.97</v>
      </c>
      <c r="G68" s="62"/>
      <c r="H68" s="62">
        <v>0</v>
      </c>
      <c r="I68" s="63"/>
      <c r="J68" s="68">
        <f t="shared" si="4"/>
        <v>1.5873399209486165</v>
      </c>
      <c r="L68" s="61">
        <v>160000</v>
      </c>
      <c r="M68" s="62"/>
      <c r="N68" s="62">
        <v>0</v>
      </c>
      <c r="O68" s="62"/>
      <c r="P68" s="62">
        <v>0</v>
      </c>
      <c r="Q68" s="63"/>
      <c r="R68" s="68">
        <f t="shared" si="5"/>
        <v>0</v>
      </c>
    </row>
    <row r="69" spans="2:18" s="21" customFormat="1" ht="12.75">
      <c r="B69" s="21" t="s">
        <v>158</v>
      </c>
      <c r="D69" s="61">
        <v>264000</v>
      </c>
      <c r="E69" s="62"/>
      <c r="F69" s="62">
        <v>0</v>
      </c>
      <c r="G69" s="62"/>
      <c r="H69" s="62">
        <v>0</v>
      </c>
      <c r="I69" s="63"/>
      <c r="J69" s="68">
        <f t="shared" si="4"/>
        <v>0</v>
      </c>
      <c r="L69" s="61">
        <v>100000</v>
      </c>
      <c r="M69" s="62"/>
      <c r="N69" s="62">
        <v>0</v>
      </c>
      <c r="O69" s="62"/>
      <c r="P69" s="62">
        <v>0</v>
      </c>
      <c r="Q69" s="63"/>
      <c r="R69" s="68">
        <f t="shared" si="5"/>
        <v>0</v>
      </c>
    </row>
    <row r="70" spans="2:18" s="21" customFormat="1" ht="12.75">
      <c r="B70" s="21" t="s">
        <v>159</v>
      </c>
      <c r="D70" s="61">
        <v>0</v>
      </c>
      <c r="E70" s="62"/>
      <c r="F70" s="62">
        <v>1000</v>
      </c>
      <c r="G70" s="62"/>
      <c r="H70" s="62">
        <v>0</v>
      </c>
      <c r="I70" s="63"/>
      <c r="J70" s="68">
        <f t="shared" si="4"/>
        <v>0</v>
      </c>
      <c r="L70" s="61">
        <v>180000</v>
      </c>
      <c r="M70" s="62"/>
      <c r="N70" s="62">
        <v>-52117.62</v>
      </c>
      <c r="O70" s="62"/>
      <c r="P70" s="62">
        <v>-52117.62</v>
      </c>
      <c r="Q70" s="63"/>
      <c r="R70" s="68">
        <f t="shared" si="5"/>
        <v>-28.954233333333335</v>
      </c>
    </row>
    <row r="71" spans="2:18" s="21" customFormat="1" ht="12.75">
      <c r="B71" s="21" t="s">
        <v>166</v>
      </c>
      <c r="D71" s="61">
        <v>0</v>
      </c>
      <c r="E71" s="62"/>
      <c r="F71" s="62">
        <v>0</v>
      </c>
      <c r="G71" s="62"/>
      <c r="H71" s="62">
        <v>0</v>
      </c>
      <c r="I71" s="63"/>
      <c r="J71" s="68">
        <f t="shared" si="4"/>
        <v>0</v>
      </c>
      <c r="L71" s="61">
        <v>0</v>
      </c>
      <c r="M71" s="62"/>
      <c r="N71" s="62">
        <v>0</v>
      </c>
      <c r="O71" s="62"/>
      <c r="P71" s="62">
        <v>0</v>
      </c>
      <c r="Q71" s="63"/>
      <c r="R71" s="68">
        <f t="shared" si="5"/>
        <v>0</v>
      </c>
    </row>
    <row r="72" spans="2:18" s="21" customFormat="1" ht="12.75">
      <c r="B72" s="21" t="s">
        <v>162</v>
      </c>
      <c r="D72" s="61">
        <v>275000</v>
      </c>
      <c r="E72" s="62"/>
      <c r="F72" s="62">
        <v>0</v>
      </c>
      <c r="G72" s="62"/>
      <c r="H72" s="62">
        <v>0</v>
      </c>
      <c r="I72" s="63"/>
      <c r="J72" s="68">
        <f t="shared" si="4"/>
        <v>0</v>
      </c>
      <c r="L72" s="61">
        <v>0</v>
      </c>
      <c r="M72" s="62"/>
      <c r="N72" s="62">
        <v>0</v>
      </c>
      <c r="O72" s="62"/>
      <c r="P72" s="62">
        <v>0</v>
      </c>
      <c r="Q72" s="63"/>
      <c r="R72" s="68">
        <f t="shared" si="5"/>
        <v>0</v>
      </c>
    </row>
    <row r="73" spans="2:18" s="21" customFormat="1" ht="12.75">
      <c r="B73" s="21" t="s">
        <v>163</v>
      </c>
      <c r="D73" s="61">
        <v>220000</v>
      </c>
      <c r="E73" s="62"/>
      <c r="F73" s="62">
        <v>0</v>
      </c>
      <c r="G73" s="62"/>
      <c r="H73" s="62">
        <v>0</v>
      </c>
      <c r="I73" s="63"/>
      <c r="J73" s="68">
        <f t="shared" si="4"/>
        <v>0</v>
      </c>
      <c r="L73" s="61">
        <v>0</v>
      </c>
      <c r="M73" s="62"/>
      <c r="N73" s="86">
        <v>13530</v>
      </c>
      <c r="O73" s="86"/>
      <c r="P73" s="86">
        <v>0</v>
      </c>
      <c r="Q73" s="63"/>
      <c r="R73" s="68">
        <f t="shared" si="5"/>
        <v>0</v>
      </c>
    </row>
    <row r="74" spans="2:18" s="21" customFormat="1" ht="12.75">
      <c r="B74" s="21" t="s">
        <v>171</v>
      </c>
      <c r="D74" s="61">
        <v>90000</v>
      </c>
      <c r="E74" s="62"/>
      <c r="F74" s="62">
        <v>135595</v>
      </c>
      <c r="G74" s="62"/>
      <c r="H74" s="62">
        <v>0</v>
      </c>
      <c r="I74" s="63"/>
      <c r="J74" s="68">
        <f t="shared" si="4"/>
        <v>150.66111111111113</v>
      </c>
      <c r="L74" s="61">
        <v>0</v>
      </c>
      <c r="M74" s="62"/>
      <c r="N74" s="62">
        <v>0</v>
      </c>
      <c r="O74" s="62"/>
      <c r="P74" s="62">
        <v>0</v>
      </c>
      <c r="Q74" s="63"/>
      <c r="R74" s="68">
        <f t="shared" si="5"/>
        <v>0</v>
      </c>
    </row>
    <row r="75" spans="2:18" s="21" customFormat="1" ht="12.75">
      <c r="B75" s="21" t="s">
        <v>172</v>
      </c>
      <c r="D75" s="61">
        <v>350000</v>
      </c>
      <c r="E75" s="62"/>
      <c r="F75" s="62">
        <v>0</v>
      </c>
      <c r="G75" s="62"/>
      <c r="H75" s="62">
        <v>0</v>
      </c>
      <c r="I75" s="63"/>
      <c r="J75" s="68">
        <f t="shared" si="4"/>
        <v>0</v>
      </c>
      <c r="L75" s="61">
        <v>0</v>
      </c>
      <c r="M75" s="62"/>
      <c r="N75" s="62">
        <v>0</v>
      </c>
      <c r="O75" s="62"/>
      <c r="P75" s="62">
        <v>0</v>
      </c>
      <c r="Q75" s="63"/>
      <c r="R75" s="68">
        <f t="shared" si="5"/>
        <v>0</v>
      </c>
    </row>
    <row r="76" spans="2:18" s="21" customFormat="1" ht="12.75">
      <c r="B76" s="21" t="s">
        <v>173</v>
      </c>
      <c r="D76" s="61">
        <v>150000</v>
      </c>
      <c r="E76" s="62"/>
      <c r="F76" s="62">
        <v>0</v>
      </c>
      <c r="G76" s="62"/>
      <c r="H76" s="62">
        <v>0</v>
      </c>
      <c r="I76" s="63"/>
      <c r="J76" s="68">
        <f t="shared" si="4"/>
        <v>0</v>
      </c>
      <c r="L76" s="61">
        <v>0</v>
      </c>
      <c r="M76" s="62"/>
      <c r="N76" s="62">
        <v>0</v>
      </c>
      <c r="O76" s="62"/>
      <c r="P76" s="62">
        <v>0</v>
      </c>
      <c r="Q76" s="63"/>
      <c r="R76" s="68">
        <f t="shared" si="5"/>
        <v>0</v>
      </c>
    </row>
    <row r="77" spans="2:18" s="21" customFormat="1" ht="12.75">
      <c r="B77" s="21" t="s">
        <v>174</v>
      </c>
      <c r="D77" s="61">
        <v>81000</v>
      </c>
      <c r="E77" s="62"/>
      <c r="F77" s="62">
        <v>0</v>
      </c>
      <c r="G77" s="62"/>
      <c r="H77" s="62">
        <v>0</v>
      </c>
      <c r="I77" s="63"/>
      <c r="J77" s="68">
        <f t="shared" si="4"/>
        <v>0</v>
      </c>
      <c r="L77" s="61">
        <v>0</v>
      </c>
      <c r="M77" s="62"/>
      <c r="N77" s="62">
        <v>0</v>
      </c>
      <c r="O77" s="62"/>
      <c r="P77" s="62">
        <v>0</v>
      </c>
      <c r="Q77" s="63"/>
      <c r="R77" s="68">
        <f t="shared" si="5"/>
        <v>0</v>
      </c>
    </row>
    <row r="78" spans="2:18" s="21" customFormat="1" ht="12.75">
      <c r="B78" s="21" t="s">
        <v>175</v>
      </c>
      <c r="D78" s="61">
        <v>100000</v>
      </c>
      <c r="E78" s="62"/>
      <c r="F78" s="62">
        <v>0</v>
      </c>
      <c r="G78" s="62"/>
      <c r="H78" s="62">
        <v>0</v>
      </c>
      <c r="I78" s="63"/>
      <c r="J78" s="68">
        <f t="shared" si="4"/>
        <v>0</v>
      </c>
      <c r="L78" s="61">
        <v>0</v>
      </c>
      <c r="M78" s="62"/>
      <c r="N78" s="62">
        <v>0</v>
      </c>
      <c r="O78" s="62"/>
      <c r="P78" s="62">
        <v>0</v>
      </c>
      <c r="Q78" s="63"/>
      <c r="R78" s="68">
        <f t="shared" si="5"/>
        <v>0</v>
      </c>
    </row>
    <row r="79" spans="2:18" s="21" customFormat="1" ht="12.75">
      <c r="B79" s="21" t="s">
        <v>176</v>
      </c>
      <c r="D79" s="61">
        <v>350000</v>
      </c>
      <c r="E79" s="62"/>
      <c r="F79" s="62">
        <v>0</v>
      </c>
      <c r="G79" s="62"/>
      <c r="H79" s="62">
        <v>0</v>
      </c>
      <c r="I79" s="63"/>
      <c r="J79" s="68">
        <f t="shared" si="4"/>
        <v>0</v>
      </c>
      <c r="L79" s="61">
        <v>0</v>
      </c>
      <c r="M79" s="62"/>
      <c r="N79" s="62">
        <v>0</v>
      </c>
      <c r="O79" s="62"/>
      <c r="P79" s="62">
        <v>0</v>
      </c>
      <c r="Q79" s="63"/>
      <c r="R79" s="68">
        <f t="shared" si="5"/>
        <v>0</v>
      </c>
    </row>
    <row r="80" spans="2:18" s="21" customFormat="1" ht="12.75">
      <c r="B80" s="21" t="s">
        <v>179</v>
      </c>
      <c r="D80" s="61">
        <v>35000</v>
      </c>
      <c r="E80" s="62"/>
      <c r="F80" s="62">
        <v>0</v>
      </c>
      <c r="G80" s="62"/>
      <c r="H80" s="62">
        <v>0</v>
      </c>
      <c r="I80" s="63"/>
      <c r="J80" s="68">
        <f t="shared" si="4"/>
        <v>0</v>
      </c>
      <c r="L80" s="61">
        <v>0</v>
      </c>
      <c r="M80" s="62"/>
      <c r="N80" s="62">
        <v>0</v>
      </c>
      <c r="O80" s="62"/>
      <c r="P80" s="62">
        <v>0</v>
      </c>
      <c r="Q80" s="63"/>
      <c r="R80" s="68">
        <f t="shared" si="5"/>
        <v>0</v>
      </c>
    </row>
    <row r="81" spans="2:18" s="21" customFormat="1" ht="12.75">
      <c r="B81" s="21" t="s">
        <v>180</v>
      </c>
      <c r="D81" s="61">
        <v>14000</v>
      </c>
      <c r="E81" s="62"/>
      <c r="F81" s="62">
        <v>0</v>
      </c>
      <c r="G81" s="62"/>
      <c r="H81" s="62">
        <v>0</v>
      </c>
      <c r="I81" s="63"/>
      <c r="J81" s="68">
        <f t="shared" si="4"/>
        <v>0</v>
      </c>
      <c r="L81" s="61">
        <v>0</v>
      </c>
      <c r="M81" s="62"/>
      <c r="N81" s="62">
        <v>0</v>
      </c>
      <c r="O81" s="62"/>
      <c r="P81" s="62">
        <v>0</v>
      </c>
      <c r="Q81" s="63"/>
      <c r="R81" s="68">
        <f t="shared" si="5"/>
        <v>0</v>
      </c>
    </row>
    <row r="82" spans="2:18" s="21" customFormat="1" ht="12.75">
      <c r="B82" s="21" t="s">
        <v>181</v>
      </c>
      <c r="D82" s="61">
        <v>7000</v>
      </c>
      <c r="E82" s="62"/>
      <c r="F82" s="62">
        <v>0</v>
      </c>
      <c r="G82" s="62"/>
      <c r="H82" s="62">
        <v>0</v>
      </c>
      <c r="I82" s="63"/>
      <c r="J82" s="68">
        <f t="shared" si="4"/>
        <v>0</v>
      </c>
      <c r="L82" s="61">
        <v>0</v>
      </c>
      <c r="M82" s="62"/>
      <c r="N82" s="62">
        <v>0</v>
      </c>
      <c r="O82" s="62"/>
      <c r="P82" s="62">
        <v>0</v>
      </c>
      <c r="Q82" s="63"/>
      <c r="R82" s="68">
        <f t="shared" si="5"/>
        <v>0</v>
      </c>
    </row>
    <row r="83" spans="2:18" s="21" customFormat="1" ht="12.75">
      <c r="B83" s="21" t="s">
        <v>182</v>
      </c>
      <c r="D83" s="61">
        <v>50000</v>
      </c>
      <c r="E83" s="62"/>
      <c r="F83" s="62">
        <v>41597</v>
      </c>
      <c r="G83" s="62"/>
      <c r="H83" s="62">
        <v>0</v>
      </c>
      <c r="I83" s="63"/>
      <c r="J83" s="68">
        <f t="shared" si="4"/>
        <v>83.194</v>
      </c>
      <c r="L83" s="61">
        <v>0</v>
      </c>
      <c r="M83" s="62"/>
      <c r="N83" s="62">
        <v>0</v>
      </c>
      <c r="O83" s="62"/>
      <c r="P83" s="62">
        <v>0</v>
      </c>
      <c r="Q83" s="63"/>
      <c r="R83" s="68">
        <f t="shared" si="5"/>
        <v>0</v>
      </c>
    </row>
    <row r="84" spans="2:18" s="21" customFormat="1" ht="12.75">
      <c r="B84" s="21" t="s">
        <v>149</v>
      </c>
      <c r="D84" s="61">
        <v>150000</v>
      </c>
      <c r="E84" s="62"/>
      <c r="F84" s="62">
        <v>0</v>
      </c>
      <c r="G84" s="62"/>
      <c r="H84" s="62">
        <v>0</v>
      </c>
      <c r="I84" s="63"/>
      <c r="J84" s="68">
        <f t="shared" si="4"/>
        <v>0</v>
      </c>
      <c r="L84" s="61">
        <v>150000</v>
      </c>
      <c r="M84" s="86"/>
      <c r="N84" s="86">
        <v>0</v>
      </c>
      <c r="O84" s="86"/>
      <c r="P84" s="86">
        <v>0</v>
      </c>
      <c r="Q84" s="63"/>
      <c r="R84" s="68">
        <f t="shared" si="5"/>
        <v>0</v>
      </c>
    </row>
    <row r="85" spans="2:18" s="21" customFormat="1" ht="12.75">
      <c r="B85" s="21" t="s">
        <v>26</v>
      </c>
      <c r="D85" s="72">
        <v>2321000</v>
      </c>
      <c r="E85" s="62"/>
      <c r="F85" s="73">
        <v>0</v>
      </c>
      <c r="G85" s="62"/>
      <c r="H85" s="73">
        <v>0</v>
      </c>
      <c r="I85" s="63"/>
      <c r="J85" s="71">
        <f>(F85/D85)*100</f>
        <v>0</v>
      </c>
      <c r="L85" s="72">
        <v>2159000</v>
      </c>
      <c r="M85" s="62"/>
      <c r="N85" s="73">
        <v>0</v>
      </c>
      <c r="O85" s="62"/>
      <c r="P85" s="73">
        <v>0</v>
      </c>
      <c r="Q85" s="63"/>
      <c r="R85" s="71">
        <f t="shared" si="5"/>
        <v>0</v>
      </c>
    </row>
    <row r="86" spans="2:18" s="1" customFormat="1" ht="12.75">
      <c r="B86" s="1" t="s">
        <v>12</v>
      </c>
      <c r="D86" s="37">
        <f>SUM(D28:D85)</f>
        <v>8827000</v>
      </c>
      <c r="E86" s="33"/>
      <c r="F86" s="33">
        <f>SUM(F28:F85)</f>
        <v>489041.49999999994</v>
      </c>
      <c r="G86" s="33"/>
      <c r="H86" s="33">
        <f>SUM(H28:H85)</f>
        <v>0</v>
      </c>
      <c r="I86" s="46"/>
      <c r="J86" s="34">
        <f>F86/D86</f>
        <v>0.055402911521468215</v>
      </c>
      <c r="L86" s="37">
        <f>SUM(L28:L85)</f>
        <v>6790000</v>
      </c>
      <c r="M86" s="33"/>
      <c r="N86" s="33">
        <f>SUM(N28:N85)</f>
        <v>1052758.0699999998</v>
      </c>
      <c r="O86" s="33"/>
      <c r="P86" s="33">
        <f>SUM(P28:P85)</f>
        <v>26844.9</v>
      </c>
      <c r="Q86" s="46"/>
      <c r="R86" s="34">
        <f>N86/L86</f>
        <v>0.1550453711340206</v>
      </c>
    </row>
    <row r="87" spans="4:10" s="1" customFormat="1" ht="12.75">
      <c r="D87" s="10"/>
      <c r="E87" s="10"/>
      <c r="F87" s="10"/>
      <c r="G87" s="10"/>
      <c r="H87" s="10"/>
      <c r="J87" s="11"/>
    </row>
    <row r="88" spans="4:10" s="1" customFormat="1" ht="12.75">
      <c r="D88" s="10"/>
      <c r="E88" s="10"/>
      <c r="F88" s="10"/>
      <c r="G88" s="10"/>
      <c r="H88" s="10"/>
      <c r="J88" s="11"/>
    </row>
  </sheetData>
  <sheetProtection/>
  <mergeCells count="6">
    <mergeCell ref="D6:J6"/>
    <mergeCell ref="L6:R6"/>
    <mergeCell ref="D24:J24"/>
    <mergeCell ref="L24:R24"/>
    <mergeCell ref="D45:J45"/>
    <mergeCell ref="L45:R45"/>
  </mergeCells>
  <printOptions/>
  <pageMargins left="0.5" right="0.5" top="0.25" bottom="0.6" header="0.45" footer="0.37"/>
  <pageSetup firstPageNumber="10" useFirstPageNumber="1" horizontalDpi="600" verticalDpi="600" orientation="landscape" scale="83" r:id="rId2"/>
  <headerFooter alignWithMargins="0">
    <oddFooter>&amp;C&amp;P</oddFooter>
  </headerFooter>
  <rowBreaks count="2" manualBreakCount="2">
    <brk id="40" max="255" man="1"/>
    <brk id="8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1">
      <selection activeCell="U88" sqref="U88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.57421875" style="0" customWidth="1"/>
    <col min="4" max="4" width="10.7109375" style="3" customWidth="1"/>
    <col min="5" max="5" width="1.57421875" style="3" customWidth="1"/>
    <col min="6" max="6" width="12.7109375" style="3" customWidth="1"/>
    <col min="7" max="7" width="1.57421875" style="3" customWidth="1"/>
    <col min="8" max="8" width="11.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0.7109375" style="0" customWidth="1"/>
    <col min="13" max="13" width="1.57421875" style="0" customWidth="1"/>
    <col min="14" max="14" width="12.7109375" style="0" customWidth="1"/>
    <col min="15" max="15" width="1.57421875" style="0" customWidth="1"/>
    <col min="16" max="16" width="11.28125" style="0" customWidth="1"/>
    <col min="17" max="17" width="1.57421875" style="0" customWidth="1"/>
    <col min="18" max="18" width="11.574218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20.25">
      <c r="A2" s="7" t="s">
        <v>39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December 31,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44166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1:18" ht="12.75">
      <c r="A11" s="1"/>
      <c r="B11" s="21" t="s">
        <v>82</v>
      </c>
      <c r="D11" s="44">
        <v>191000</v>
      </c>
      <c r="E11" s="23"/>
      <c r="F11" s="23">
        <v>0</v>
      </c>
      <c r="G11" s="23"/>
      <c r="H11" s="23">
        <v>0</v>
      </c>
      <c r="I11" s="20"/>
      <c r="J11" s="30">
        <f>(F11/D11)</f>
        <v>0</v>
      </c>
      <c r="L11" s="44">
        <v>274000</v>
      </c>
      <c r="M11" s="84"/>
      <c r="N11" s="84">
        <v>0</v>
      </c>
      <c r="O11" s="84"/>
      <c r="P11" s="84">
        <v>0</v>
      </c>
      <c r="Q11" s="20"/>
      <c r="R11" s="30">
        <f>N11/L11</f>
        <v>0</v>
      </c>
    </row>
    <row r="12" spans="2:18" ht="12.75">
      <c r="B12" s="21" t="s">
        <v>84</v>
      </c>
      <c r="D12" s="43">
        <v>100000</v>
      </c>
      <c r="E12" s="19"/>
      <c r="F12" s="19">
        <v>50200</v>
      </c>
      <c r="G12" s="19"/>
      <c r="H12" s="19">
        <v>8300</v>
      </c>
      <c r="I12" s="20"/>
      <c r="J12" s="31">
        <f>(F12/D12)*100</f>
        <v>50.2</v>
      </c>
      <c r="L12" s="43">
        <v>100000</v>
      </c>
      <c r="M12" s="3"/>
      <c r="N12" s="3">
        <v>50200</v>
      </c>
      <c r="O12" s="3"/>
      <c r="P12" s="3">
        <v>8300</v>
      </c>
      <c r="Q12" s="20"/>
      <c r="R12" s="31">
        <f>N12/L12*100</f>
        <v>50.2</v>
      </c>
    </row>
    <row r="13" spans="2:18" ht="12.75">
      <c r="B13" s="21" t="s">
        <v>116</v>
      </c>
      <c r="D13" s="43">
        <v>0</v>
      </c>
      <c r="E13" s="19"/>
      <c r="F13" s="19">
        <v>0</v>
      </c>
      <c r="G13" s="19"/>
      <c r="H13" s="19">
        <v>0</v>
      </c>
      <c r="I13" s="20"/>
      <c r="J13" s="31">
        <v>0</v>
      </c>
      <c r="L13" s="43">
        <v>0</v>
      </c>
      <c r="M13" s="3"/>
      <c r="N13" s="3">
        <v>0</v>
      </c>
      <c r="O13" s="3"/>
      <c r="P13" s="3">
        <v>0</v>
      </c>
      <c r="Q13" s="20"/>
      <c r="R13" s="31">
        <f>_xlfn.IFERROR((N13/L13*100),0)</f>
        <v>0</v>
      </c>
    </row>
    <row r="14" spans="2:18" ht="12.75">
      <c r="B14" s="21" t="s">
        <v>154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_xlfn.IFERROR((N14/L14*100),0)</f>
        <v>0</v>
      </c>
    </row>
    <row r="15" spans="2:18" ht="12.75">
      <c r="B15" t="s">
        <v>45</v>
      </c>
      <c r="D15" s="45">
        <v>5000</v>
      </c>
      <c r="E15" s="19"/>
      <c r="F15" s="4">
        <v>192.63</v>
      </c>
      <c r="G15" s="19"/>
      <c r="H15" s="4">
        <v>27.52</v>
      </c>
      <c r="I15" s="20"/>
      <c r="J15" s="32">
        <f>(F15/D15)*100</f>
        <v>3.8526</v>
      </c>
      <c r="L15" s="45">
        <v>5000</v>
      </c>
      <c r="M15" s="3"/>
      <c r="N15" s="4">
        <v>308.6</v>
      </c>
      <c r="O15" s="3"/>
      <c r="P15" s="4">
        <v>31.56</v>
      </c>
      <c r="Q15" s="20"/>
      <c r="R15" s="32">
        <f>_xlfn.IFERROR((N15/L15*100),0)</f>
        <v>6.172000000000001</v>
      </c>
    </row>
    <row r="16" spans="2:18" s="1" customFormat="1" ht="12.75">
      <c r="B16" s="1" t="s">
        <v>2</v>
      </c>
      <c r="D16" s="37">
        <f>SUM(D11:D15)</f>
        <v>296000</v>
      </c>
      <c r="E16" s="33"/>
      <c r="F16" s="33">
        <f>SUM(F11:F15)</f>
        <v>50392.63</v>
      </c>
      <c r="G16" s="33"/>
      <c r="H16" s="33">
        <f>SUM(H11:H15)</f>
        <v>8327.52</v>
      </c>
      <c r="I16" s="46"/>
      <c r="J16" s="34">
        <f>F16/D16</f>
        <v>0.17024537162162162</v>
      </c>
      <c r="L16" s="37">
        <f>SUM(L11:L15)</f>
        <v>379000</v>
      </c>
      <c r="M16" s="33"/>
      <c r="N16" s="33">
        <f>SUM(N11:N15)</f>
        <v>50508.6</v>
      </c>
      <c r="O16" s="33"/>
      <c r="P16" s="33">
        <f>SUM(P11:P15)</f>
        <v>8331.56</v>
      </c>
      <c r="Q16" s="46"/>
      <c r="R16" s="34">
        <f>N16/L16</f>
        <v>0.13326807387862796</v>
      </c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44166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61</v>
      </c>
      <c r="D22" s="44">
        <v>10000</v>
      </c>
      <c r="E22" s="23"/>
      <c r="F22" s="23">
        <v>0</v>
      </c>
      <c r="G22" s="23"/>
      <c r="H22" s="23">
        <v>0</v>
      </c>
      <c r="I22" s="20"/>
      <c r="J22" s="30">
        <f>(F22/D22)</f>
        <v>0</v>
      </c>
      <c r="L22" s="44">
        <v>10000</v>
      </c>
      <c r="M22" s="84"/>
      <c r="N22" s="84">
        <v>0</v>
      </c>
      <c r="O22" s="84"/>
      <c r="P22" s="84">
        <v>0</v>
      </c>
      <c r="Q22" s="20"/>
      <c r="R22" s="30">
        <f>N22/L22</f>
        <v>0</v>
      </c>
    </row>
    <row r="23" spans="2:18" ht="12.75">
      <c r="B23" t="s">
        <v>29</v>
      </c>
      <c r="D23" s="43">
        <v>80000</v>
      </c>
      <c r="E23" s="19"/>
      <c r="F23" s="19">
        <v>0</v>
      </c>
      <c r="G23" s="19"/>
      <c r="H23" s="19">
        <v>0</v>
      </c>
      <c r="I23" s="20"/>
      <c r="J23" s="31">
        <f aca="true" t="shared" si="0" ref="J23:J37">_xlfn.IFERROR((F23/D23)*100,0)</f>
        <v>0</v>
      </c>
      <c r="L23" s="43">
        <v>50000</v>
      </c>
      <c r="M23" s="3"/>
      <c r="N23" s="3">
        <v>22862.11</v>
      </c>
      <c r="O23" s="3"/>
      <c r="P23" s="3">
        <v>4162.3</v>
      </c>
      <c r="Q23" s="20"/>
      <c r="R23" s="31">
        <f aca="true" t="shared" si="1" ref="R23:R37">_xlfn.IFERROR((N23/L23)*100,0)</f>
        <v>45.724219999999995</v>
      </c>
    </row>
    <row r="24" spans="2:18" ht="12.75">
      <c r="B24" t="s">
        <v>152</v>
      </c>
      <c r="D24" s="43">
        <v>0</v>
      </c>
      <c r="E24" s="19"/>
      <c r="F24" s="19">
        <v>0</v>
      </c>
      <c r="G24" s="19"/>
      <c r="H24" s="19" t="s">
        <v>167</v>
      </c>
      <c r="I24" s="20"/>
      <c r="J24" s="31">
        <f t="shared" si="0"/>
        <v>0</v>
      </c>
      <c r="L24" s="43">
        <v>20000</v>
      </c>
      <c r="M24" s="3"/>
      <c r="N24" s="3">
        <v>0</v>
      </c>
      <c r="O24" s="3"/>
      <c r="P24" s="3">
        <v>0</v>
      </c>
      <c r="Q24" s="20"/>
      <c r="R24" s="31">
        <f t="shared" si="1"/>
        <v>0</v>
      </c>
    </row>
    <row r="25" spans="2:18" ht="12.75">
      <c r="B25" t="s">
        <v>136</v>
      </c>
      <c r="D25" s="43">
        <v>0</v>
      </c>
      <c r="E25" s="19"/>
      <c r="F25" s="19">
        <v>0</v>
      </c>
      <c r="G25" s="19"/>
      <c r="H25" s="19">
        <v>0</v>
      </c>
      <c r="I25" s="20"/>
      <c r="J25" s="31">
        <f t="shared" si="0"/>
        <v>0</v>
      </c>
      <c r="L25" s="43">
        <v>35000</v>
      </c>
      <c r="M25" s="3"/>
      <c r="N25" s="3">
        <v>0</v>
      </c>
      <c r="O25" s="3"/>
      <c r="P25" s="3">
        <v>0</v>
      </c>
      <c r="Q25" s="20"/>
      <c r="R25" s="31">
        <f t="shared" si="1"/>
        <v>0</v>
      </c>
    </row>
    <row r="26" spans="2:18" ht="12.75">
      <c r="B26" s="21" t="s">
        <v>104</v>
      </c>
      <c r="D26" s="43">
        <v>0</v>
      </c>
      <c r="E26" s="19"/>
      <c r="F26" s="19">
        <v>0</v>
      </c>
      <c r="G26" s="19"/>
      <c r="H26" s="19">
        <v>0</v>
      </c>
      <c r="I26" s="20"/>
      <c r="J26" s="31">
        <f t="shared" si="0"/>
        <v>0</v>
      </c>
      <c r="L26" s="43">
        <v>0</v>
      </c>
      <c r="M26" s="3"/>
      <c r="N26" s="3">
        <v>0</v>
      </c>
      <c r="O26" s="3"/>
      <c r="P26" s="3">
        <v>0</v>
      </c>
      <c r="Q26" s="20"/>
      <c r="R26" s="31">
        <f t="shared" si="1"/>
        <v>0</v>
      </c>
    </row>
    <row r="27" spans="2:18" ht="12.75">
      <c r="B27" s="21" t="s">
        <v>105</v>
      </c>
      <c r="D27" s="43">
        <v>0</v>
      </c>
      <c r="E27" s="19"/>
      <c r="F27" s="19">
        <v>0</v>
      </c>
      <c r="G27" s="19"/>
      <c r="H27" s="19">
        <v>0</v>
      </c>
      <c r="I27" s="20"/>
      <c r="J27" s="31">
        <f t="shared" si="0"/>
        <v>0</v>
      </c>
      <c r="L27" s="43">
        <v>0</v>
      </c>
      <c r="M27" s="3"/>
      <c r="N27" s="3">
        <v>0</v>
      </c>
      <c r="O27" s="3"/>
      <c r="P27" s="3">
        <v>0</v>
      </c>
      <c r="Q27" s="20"/>
      <c r="R27" s="31">
        <f t="shared" si="1"/>
        <v>0</v>
      </c>
    </row>
    <row r="28" spans="2:18" ht="12.75">
      <c r="B28" s="21" t="s">
        <v>106</v>
      </c>
      <c r="D28" s="43">
        <v>0</v>
      </c>
      <c r="E28" s="19"/>
      <c r="F28" s="19">
        <v>0</v>
      </c>
      <c r="G28" s="19"/>
      <c r="H28" s="19">
        <v>0</v>
      </c>
      <c r="I28" s="20"/>
      <c r="J28" s="31">
        <f t="shared" si="0"/>
        <v>0</v>
      </c>
      <c r="L28" s="43">
        <v>0</v>
      </c>
      <c r="M28" s="3"/>
      <c r="N28" s="3">
        <v>0</v>
      </c>
      <c r="O28" s="3"/>
      <c r="P28" s="3">
        <v>0</v>
      </c>
      <c r="Q28" s="20"/>
      <c r="R28" s="31">
        <f t="shared" si="1"/>
        <v>0</v>
      </c>
    </row>
    <row r="29" spans="2:18" ht="12.75">
      <c r="B29" s="21" t="s">
        <v>107</v>
      </c>
      <c r="D29" s="43">
        <v>0</v>
      </c>
      <c r="E29" s="19"/>
      <c r="F29" s="19">
        <v>0</v>
      </c>
      <c r="G29" s="19"/>
      <c r="H29" s="19">
        <v>0</v>
      </c>
      <c r="I29" s="20"/>
      <c r="J29" s="31">
        <f t="shared" si="0"/>
        <v>0</v>
      </c>
      <c r="L29" s="43">
        <v>0</v>
      </c>
      <c r="M29" s="3"/>
      <c r="N29" s="3">
        <v>0</v>
      </c>
      <c r="O29" s="3"/>
      <c r="P29" s="3">
        <v>0</v>
      </c>
      <c r="Q29" s="20"/>
      <c r="R29" s="31">
        <f t="shared" si="1"/>
        <v>0</v>
      </c>
    </row>
    <row r="30" spans="2:18" ht="12.75">
      <c r="B30" s="21" t="s">
        <v>108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0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 t="shared" si="1"/>
        <v>0</v>
      </c>
    </row>
    <row r="31" spans="2:18" ht="12.75">
      <c r="B31" s="21" t="s">
        <v>109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0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1"/>
        <v>0</v>
      </c>
    </row>
    <row r="32" spans="2:18" ht="12.75">
      <c r="B32" s="21" t="s">
        <v>137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0"/>
        <v>0</v>
      </c>
      <c r="L32" s="43">
        <v>0</v>
      </c>
      <c r="M32" s="3"/>
      <c r="N32" s="3">
        <v>0</v>
      </c>
      <c r="O32" s="3"/>
      <c r="P32" s="3">
        <v>0</v>
      </c>
      <c r="Q32" s="20"/>
      <c r="R32" s="31">
        <f t="shared" si="1"/>
        <v>0</v>
      </c>
    </row>
    <row r="33" spans="2:18" ht="12.75">
      <c r="B33" s="21" t="s">
        <v>138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0"/>
        <v>0</v>
      </c>
      <c r="L33" s="43">
        <v>0</v>
      </c>
      <c r="M33" s="3"/>
      <c r="N33" s="3">
        <v>0</v>
      </c>
      <c r="O33" s="3"/>
      <c r="P33" s="3">
        <v>0</v>
      </c>
      <c r="Q33" s="20"/>
      <c r="R33" s="31">
        <f t="shared" si="1"/>
        <v>0</v>
      </c>
    </row>
    <row r="34" spans="2:18" ht="12.75">
      <c r="B34" s="21" t="s">
        <v>153</v>
      </c>
      <c r="D34" s="43">
        <v>0</v>
      </c>
      <c r="E34" s="19"/>
      <c r="F34" s="19">
        <v>0</v>
      </c>
      <c r="G34" s="19"/>
      <c r="H34" s="19">
        <v>0</v>
      </c>
      <c r="I34" s="20"/>
      <c r="J34" s="31">
        <f t="shared" si="0"/>
        <v>0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1"/>
        <v>0</v>
      </c>
    </row>
    <row r="35" spans="2:18" ht="12.75">
      <c r="B35" s="21" t="s">
        <v>177</v>
      </c>
      <c r="D35" s="43">
        <v>40000</v>
      </c>
      <c r="E35" s="19"/>
      <c r="F35" s="19">
        <v>17524.56</v>
      </c>
      <c r="G35" s="19"/>
      <c r="H35" s="19">
        <v>0</v>
      </c>
      <c r="I35" s="20"/>
      <c r="J35" s="31">
        <f t="shared" si="0"/>
        <v>43.811400000000006</v>
      </c>
      <c r="L35" s="43">
        <v>0</v>
      </c>
      <c r="M35" s="3"/>
      <c r="N35" s="3">
        <v>0</v>
      </c>
      <c r="O35" s="3"/>
      <c r="P35" s="3">
        <v>0</v>
      </c>
      <c r="Q35" s="20"/>
      <c r="R35" s="31">
        <f t="shared" si="1"/>
        <v>0</v>
      </c>
    </row>
    <row r="36" spans="2:18" ht="12.75">
      <c r="B36" t="s">
        <v>28</v>
      </c>
      <c r="D36" s="43">
        <v>25000</v>
      </c>
      <c r="E36" s="19"/>
      <c r="F36" s="19">
        <v>8500</v>
      </c>
      <c r="G36" s="19"/>
      <c r="H36" s="19">
        <v>0</v>
      </c>
      <c r="I36" s="20"/>
      <c r="J36" s="31">
        <f t="shared" si="0"/>
        <v>34</v>
      </c>
      <c r="L36" s="43">
        <v>25000</v>
      </c>
      <c r="M36" s="3"/>
      <c r="N36" s="3">
        <v>0</v>
      </c>
      <c r="O36" s="3"/>
      <c r="P36" s="3">
        <v>0</v>
      </c>
      <c r="Q36" s="20"/>
      <c r="R36" s="31">
        <f t="shared" si="1"/>
        <v>0</v>
      </c>
    </row>
    <row r="37" spans="2:18" ht="12.75">
      <c r="B37" t="s">
        <v>27</v>
      </c>
      <c r="D37" s="45">
        <v>141000</v>
      </c>
      <c r="E37" s="19"/>
      <c r="F37" s="4">
        <v>0</v>
      </c>
      <c r="G37" s="19"/>
      <c r="H37" s="4">
        <v>0</v>
      </c>
      <c r="I37" s="20"/>
      <c r="J37" s="32">
        <f t="shared" si="0"/>
        <v>0</v>
      </c>
      <c r="L37" s="45">
        <v>239000</v>
      </c>
      <c r="M37" s="3"/>
      <c r="N37" s="4">
        <v>0</v>
      </c>
      <c r="O37" s="3"/>
      <c r="P37" s="4">
        <v>0</v>
      </c>
      <c r="Q37" s="20"/>
      <c r="R37" s="32">
        <f t="shared" si="1"/>
        <v>0</v>
      </c>
    </row>
    <row r="38" spans="2:18" s="1" customFormat="1" ht="12.75">
      <c r="B38" s="1" t="s">
        <v>12</v>
      </c>
      <c r="D38" s="37">
        <f>SUM(D22:D37)</f>
        <v>296000</v>
      </c>
      <c r="E38" s="33"/>
      <c r="F38" s="33">
        <f>SUM(F22:F37)</f>
        <v>26024.56</v>
      </c>
      <c r="G38" s="33"/>
      <c r="H38" s="33">
        <f>SUM(H22:H37)</f>
        <v>0</v>
      </c>
      <c r="I38" s="46"/>
      <c r="J38" s="34">
        <f>F38/D38</f>
        <v>0.08792081081081081</v>
      </c>
      <c r="L38" s="37">
        <f>SUM(L22:L37)</f>
        <v>379000</v>
      </c>
      <c r="M38" s="33"/>
      <c r="N38" s="33">
        <f>SUM(N22:N37)</f>
        <v>22862.11</v>
      </c>
      <c r="O38" s="33"/>
      <c r="P38" s="33">
        <f>SUM(P22:P37)</f>
        <v>4162.3</v>
      </c>
      <c r="Q38" s="46"/>
      <c r="R38" s="79">
        <f>N38/L38</f>
        <v>0.06032218997361478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13" useFirstPageNumber="1" horizontalDpi="600" verticalDpi="600" orientation="landscape" scale="89" r:id="rId2"/>
  <headerFooter alignWithMargins="0">
    <oddFooter>&amp;C&amp;P</oddFooter>
  </headerFooter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Florence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Rawlinson</dc:creator>
  <cp:keywords/>
  <dc:description/>
  <cp:lastModifiedBy>Kevin Yokim</cp:lastModifiedBy>
  <cp:lastPrinted>2021-11-23T16:55:26Z</cp:lastPrinted>
  <dcterms:created xsi:type="dcterms:W3CDTF">2006-09-19T12:45:03Z</dcterms:created>
  <dcterms:modified xsi:type="dcterms:W3CDTF">2022-02-15T20:28:30Z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1234e4cd985e4aa6841f19b7726dbf6f</vt:lpwstr>
  </property>
</Properties>
</file>